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0088" windowHeight="10080" activeTab="0"/>
  </bookViews>
  <sheets>
    <sheet name="Sheet1" sheetId="1" r:id="rId1"/>
    <sheet name="5D Payoff" sheetId="2" r:id="rId2"/>
    <sheet name="4D Payoff" sheetId="3" r:id="rId3"/>
  </sheets>
  <definedNames/>
  <calcPr fullCalcOnLoad="1"/>
</workbook>
</file>

<file path=xl/comments2.xml><?xml version="1.0" encoding="utf-8"?>
<comments xmlns="http://schemas.openxmlformats.org/spreadsheetml/2006/main">
  <authors>
    <author>Jerry KENDRICK</author>
  </authors>
  <commentList>
    <comment ref="C3" authorId="0">
      <text>
        <r>
          <rPr>
            <sz val="10"/>
            <rFont val="Tahoma"/>
            <family val="2"/>
          </rPr>
          <t>Enter the number of entries in this box</t>
        </r>
      </text>
    </comment>
    <comment ref="C4" authorId="0">
      <text>
        <r>
          <rPr>
            <sz val="10"/>
            <rFont val="Tahoma"/>
            <family val="2"/>
          </rPr>
          <t xml:space="preserve">Enter the actual entry fee in this box
</t>
        </r>
      </text>
    </comment>
    <comment ref="C5" authorId="0">
      <text>
        <r>
          <rPr>
            <b/>
            <sz val="10"/>
            <rFont val="Tahoma"/>
            <family val="2"/>
          </rPr>
          <t>This is the net fees back to race( total fees X .70%)</t>
        </r>
        <r>
          <rPr>
            <sz val="10"/>
            <rFont val="Tahoma"/>
            <family val="2"/>
          </rPr>
          <t xml:space="preserve">
</t>
        </r>
      </text>
    </comment>
    <comment ref="C6" authorId="0">
      <text>
        <r>
          <rPr>
            <sz val="10"/>
            <rFont val="Tahoma"/>
            <family val="2"/>
          </rPr>
          <t xml:space="preserve">Enter the added money for this race.
</t>
        </r>
      </text>
    </comment>
  </commentList>
</comments>
</file>

<file path=xl/comments3.xml><?xml version="1.0" encoding="utf-8"?>
<comments xmlns="http://schemas.openxmlformats.org/spreadsheetml/2006/main">
  <authors>
    <author>Jerry KENDRICK</author>
  </authors>
  <commentList>
    <comment ref="D3" authorId="0">
      <text>
        <r>
          <rPr>
            <sz val="10"/>
            <rFont val="Tahoma"/>
            <family val="2"/>
          </rPr>
          <t>Enter the number of entries in this box</t>
        </r>
      </text>
    </comment>
    <comment ref="D4" authorId="0">
      <text>
        <r>
          <rPr>
            <sz val="10"/>
            <rFont val="Tahoma"/>
            <family val="2"/>
          </rPr>
          <t xml:space="preserve">Enter the actual entry fee in this box
</t>
        </r>
      </text>
    </comment>
    <comment ref="D5" authorId="0">
      <text>
        <r>
          <rPr>
            <b/>
            <sz val="10"/>
            <rFont val="Tahoma"/>
            <family val="2"/>
          </rPr>
          <t>This is the net fees back to race( total fees X .70%)</t>
        </r>
        <r>
          <rPr>
            <sz val="10"/>
            <rFont val="Tahoma"/>
            <family val="2"/>
          </rPr>
          <t xml:space="preserve">
</t>
        </r>
      </text>
    </comment>
    <comment ref="D6" authorId="0">
      <text>
        <r>
          <rPr>
            <sz val="10"/>
            <rFont val="Tahoma"/>
            <family val="2"/>
          </rPr>
          <t xml:space="preserve">Enter the added money for this race.
</t>
        </r>
      </text>
    </comment>
  </commentList>
</comments>
</file>

<file path=xl/sharedStrings.xml><?xml version="1.0" encoding="utf-8"?>
<sst xmlns="http://schemas.openxmlformats.org/spreadsheetml/2006/main" count="601" uniqueCount="95">
  <si>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</si>
  <si>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</si>
  <si>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</si>
  <si>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</si>
  <si>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</si>
  <si>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</si>
  <si>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</si>
  <si>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</si>
  <si>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</si>
  <si>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</si>
  <si>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</si>
  <si>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</si>
  <si>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</si>
  <si>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</si>
  <si>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</si>
  <si>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</si>
  <si>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</si>
  <si>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</si>
  <si>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</si>
  <si>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</si>
  <si>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</si>
  <si>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</si>
  <si>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</si>
  <si>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</si>
  <si>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</si>
  <si>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1 Places</t>
  </si>
  <si>
    <t>2 Places</t>
  </si>
  <si>
    <t>3 Places</t>
  </si>
  <si>
    <t>4 Places</t>
  </si>
  <si>
    <t>5 Places</t>
  </si>
  <si>
    <t>6 Places</t>
  </si>
  <si>
    <t>7 Places</t>
  </si>
  <si>
    <t>8 Places</t>
  </si>
  <si>
    <t>9 Places</t>
  </si>
  <si>
    <t>10 Places</t>
  </si>
  <si>
    <t>11 Places</t>
  </si>
  <si>
    <t>12 Places</t>
  </si>
  <si>
    <t>13 Places</t>
  </si>
  <si>
    <t>14 Places</t>
  </si>
  <si>
    <t>15 Places</t>
  </si>
  <si>
    <t>16 Places</t>
  </si>
  <si>
    <t>17 Places</t>
  </si>
  <si>
    <t>18 Places</t>
  </si>
  <si>
    <t>19 Places</t>
  </si>
  <si>
    <t>20 Places</t>
  </si>
  <si>
    <t>21 Places</t>
  </si>
  <si>
    <t>22 Places</t>
  </si>
  <si>
    <t>23 Places</t>
  </si>
  <si>
    <t>24 Places</t>
  </si>
  <si>
    <t>25 Places</t>
  </si>
  <si>
    <t xml:space="preserve">  AMERICAN WEST 4D PAYOFF</t>
  </si>
  <si>
    <t>For complete Arena Management go to:</t>
  </si>
  <si>
    <t>1D</t>
  </si>
  <si>
    <t>2D</t>
  </si>
  <si>
    <t>3D</t>
  </si>
  <si>
    <t>4D</t>
  </si>
  <si>
    <t>5D</t>
  </si>
  <si>
    <t>© KCI 2010</t>
  </si>
  <si>
    <t>Arena Management Software</t>
  </si>
  <si>
    <t># OF ENTRIES</t>
  </si>
  <si>
    <t>For 3 Divisions</t>
  </si>
  <si>
    <t>ENTRY FEES</t>
  </si>
  <si>
    <t>highest</t>
  </si>
  <si>
    <t>TOTAL FEES</t>
  </si>
  <si>
    <t>middle</t>
  </si>
  <si>
    <t>ADDED $</t>
  </si>
  <si>
    <t>lowest</t>
  </si>
  <si>
    <t>TOTAL PURSE</t>
  </si>
  <si>
    <t>IF ONLY THREE DIVISIONS</t>
  </si>
  <si>
    <t xml:space="preserve">  AMERICAN WEST 5D PAYOFF</t>
  </si>
  <si>
    <t xml:space="preserve">© KCI 2005 </t>
  </si>
  <si>
    <t>USE THIS PAYOUT</t>
  </si>
  <si>
    <t>HIGHEST</t>
  </si>
  <si>
    <t xml:space="preserve">MIDDLE </t>
  </si>
  <si>
    <t>LOWEST</t>
  </si>
  <si>
    <t>1 PLACE</t>
  </si>
  <si>
    <t>1ST</t>
  </si>
  <si>
    <t>2 PLACES</t>
  </si>
  <si>
    <t>2ND</t>
  </si>
  <si>
    <t>3 PLACES</t>
  </si>
  <si>
    <t>3RD</t>
  </si>
  <si>
    <t>4 PLACES</t>
  </si>
  <si>
    <t>4TH</t>
  </si>
  <si>
    <t>5 PLACES</t>
  </si>
  <si>
    <t>5TH</t>
  </si>
  <si>
    <t>6 PLACES</t>
  </si>
  <si>
    <t>6TH</t>
  </si>
  <si>
    <t>7 PLACES</t>
  </si>
  <si>
    <t>7TH</t>
  </si>
  <si>
    <t>8 PLACES</t>
  </si>
  <si>
    <t>9 PLACES</t>
  </si>
  <si>
    <t>10 PLACES</t>
  </si>
  <si>
    <t>11 PLACES</t>
  </si>
  <si>
    <t>12 PLACES</t>
  </si>
  <si>
    <t>Enter Entries, Entry Fees and ADDED Money in RED boxes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</si>
</sst>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22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9" fontId="3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Border="1" applyAlignment="1">
      <alignment horizontal="center" shrinkToFit="1"/>
    </xf>
    <xf numFmtId="10" fontId="3" fillId="0" borderId="0" xfId="0" applyNumberFormat="1" applyFont="1" applyFill="1" applyBorder="1" applyAlignment="1">
      <alignment horizontal="center" shrinkToFit="1"/>
    </xf>
    <xf numFmtId="164" fontId="3" fillId="33" borderId="0" xfId="0" applyNumberFormat="1" applyFont="1" applyFill="1" applyBorder="1" applyAlignment="1">
      <alignment horizontal="center" shrinkToFit="1"/>
    </xf>
    <xf numFmtId="10" fontId="3" fillId="33" borderId="0" xfId="0" applyNumberFormat="1" applyFont="1" applyFill="1" applyBorder="1" applyAlignment="1">
      <alignment horizontal="center" shrinkToFit="1"/>
    </xf>
    <xf numFmtId="164" fontId="0" fillId="0" borderId="0" xfId="0" applyNumberFormat="1" applyAlignment="1">
      <alignment/>
    </xf>
    <xf numFmtId="0" fontId="4" fillId="34" borderId="0" xfId="0" applyFont="1" applyFill="1" applyAlignment="1">
      <alignment horizontal="left"/>
    </xf>
    <xf numFmtId="165" fontId="0" fillId="34" borderId="0" xfId="44" applyNumberFormat="1" applyFont="1" applyFill="1" applyAlignment="1">
      <alignment horizontal="center"/>
    </xf>
    <xf numFmtId="0" fontId="0" fillId="34" borderId="0" xfId="0" applyFill="1" applyAlignment="1">
      <alignment/>
    </xf>
    <xf numFmtId="7" fontId="5" fillId="35" borderId="10" xfId="44" applyNumberFormat="1" applyFont="1" applyFill="1" applyBorder="1" applyAlignment="1">
      <alignment horizontal="center"/>
    </xf>
    <xf numFmtId="7" fontId="5" fillId="36" borderId="10" xfId="44" applyNumberFormat="1" applyFont="1" applyFill="1" applyBorder="1" applyAlignment="1">
      <alignment horizontal="center"/>
    </xf>
    <xf numFmtId="7" fontId="5" fillId="16" borderId="10" xfId="44" applyNumberFormat="1" applyFont="1" applyFill="1" applyBorder="1" applyAlignment="1">
      <alignment horizontal="center"/>
    </xf>
    <xf numFmtId="7" fontId="5" fillId="19" borderId="10" xfId="44" applyNumberFormat="1" applyFont="1" applyFill="1" applyBorder="1" applyAlignment="1">
      <alignment horizontal="center"/>
    </xf>
    <xf numFmtId="7" fontId="5" fillId="15" borderId="10" xfId="44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49" fontId="3" fillId="34" borderId="0" xfId="0" applyNumberFormat="1" applyFont="1" applyFill="1" applyAlignment="1">
      <alignment/>
    </xf>
    <xf numFmtId="0" fontId="7" fillId="0" borderId="0" xfId="53" applyFont="1" applyAlignment="1" applyProtection="1">
      <alignment/>
      <protection/>
    </xf>
    <xf numFmtId="0" fontId="6" fillId="34" borderId="0" xfId="53" applyFill="1" applyAlignment="1" applyProtection="1">
      <alignment/>
      <protection/>
    </xf>
    <xf numFmtId="0" fontId="6" fillId="0" borderId="0" xfId="53" applyAlignment="1" applyProtection="1">
      <alignment/>
      <protection/>
    </xf>
    <xf numFmtId="0" fontId="8" fillId="34" borderId="0" xfId="0" applyFont="1" applyFill="1" applyAlignment="1">
      <alignment/>
    </xf>
    <xf numFmtId="1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165" fontId="5" fillId="37" borderId="0" xfId="0" applyNumberFormat="1" applyFont="1" applyFill="1" applyAlignment="1">
      <alignment/>
    </xf>
    <xf numFmtId="49" fontId="5" fillId="37" borderId="0" xfId="0" applyNumberFormat="1" applyFont="1" applyFill="1" applyAlignment="1">
      <alignment/>
    </xf>
    <xf numFmtId="165" fontId="0" fillId="34" borderId="11" xfId="44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5" fillId="38" borderId="0" xfId="0" applyFont="1" applyFill="1" applyAlignment="1">
      <alignment/>
    </xf>
    <xf numFmtId="0" fontId="5" fillId="35" borderId="12" xfId="0" applyFont="1" applyFill="1" applyBorder="1" applyAlignment="1">
      <alignment horizontal="center"/>
    </xf>
    <xf numFmtId="165" fontId="5" fillId="36" borderId="12" xfId="0" applyNumberFormat="1" applyFont="1" applyFill="1" applyBorder="1" applyAlignment="1">
      <alignment horizontal="center"/>
    </xf>
    <xf numFmtId="165" fontId="5" fillId="16" borderId="12" xfId="0" applyNumberFormat="1" applyFont="1" applyFill="1" applyBorder="1" applyAlignment="1">
      <alignment horizontal="center"/>
    </xf>
    <xf numFmtId="165" fontId="5" fillId="19" borderId="12" xfId="0" applyNumberFormat="1" applyFont="1" applyFill="1" applyBorder="1" applyAlignment="1">
      <alignment horizontal="center"/>
    </xf>
    <xf numFmtId="165" fontId="5" fillId="15" borderId="12" xfId="0" applyNumberFormat="1" applyFont="1" applyFill="1" applyBorder="1" applyAlignment="1">
      <alignment horizontal="center"/>
    </xf>
    <xf numFmtId="7" fontId="0" fillId="0" borderId="0" xfId="0" applyNumberFormat="1" applyAlignment="1">
      <alignment/>
    </xf>
    <xf numFmtId="0" fontId="49" fillId="0" borderId="0" xfId="0" applyFont="1" applyAlignment="1">
      <alignment/>
    </xf>
    <xf numFmtId="7" fontId="49" fillId="0" borderId="0" xfId="0" applyNumberFormat="1" applyFont="1" applyAlignment="1">
      <alignment/>
    </xf>
    <xf numFmtId="0" fontId="0" fillId="39" borderId="0" xfId="0" applyFill="1" applyAlignment="1">
      <alignment/>
    </xf>
    <xf numFmtId="0" fontId="50" fillId="35" borderId="0" xfId="0" applyFont="1" applyFill="1" applyBorder="1" applyAlignment="1">
      <alignment horizontal="center"/>
    </xf>
    <xf numFmtId="165" fontId="50" fillId="36" borderId="0" xfId="0" applyNumberFormat="1" applyFont="1" applyFill="1" applyBorder="1" applyAlignment="1">
      <alignment horizontal="center"/>
    </xf>
    <xf numFmtId="165" fontId="50" fillId="16" borderId="0" xfId="0" applyNumberFormat="1" applyFont="1" applyFill="1" applyBorder="1" applyAlignment="1">
      <alignment horizontal="center"/>
    </xf>
    <xf numFmtId="165" fontId="50" fillId="19" borderId="0" xfId="0" applyNumberFormat="1" applyFont="1" applyFill="1" applyBorder="1" applyAlignment="1">
      <alignment horizontal="center"/>
    </xf>
    <xf numFmtId="165" fontId="50" fillId="15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7" fontId="14" fillId="0" borderId="0" xfId="0" applyNumberFormat="1" applyFont="1" applyAlignment="1">
      <alignment/>
    </xf>
    <xf numFmtId="0" fontId="5" fillId="35" borderId="0" xfId="0" applyFont="1" applyFill="1" applyBorder="1" applyAlignment="1">
      <alignment horizontal="center"/>
    </xf>
    <xf numFmtId="165" fontId="5" fillId="36" borderId="0" xfId="0" applyNumberFormat="1" applyFont="1" applyFill="1" applyBorder="1" applyAlignment="1">
      <alignment horizontal="center"/>
    </xf>
    <xf numFmtId="165" fontId="5" fillId="16" borderId="0" xfId="0" applyNumberFormat="1" applyFont="1" applyFill="1" applyBorder="1" applyAlignment="1">
      <alignment horizontal="center"/>
    </xf>
    <xf numFmtId="165" fontId="5" fillId="19" borderId="0" xfId="0" applyNumberFormat="1" applyFont="1" applyFill="1" applyBorder="1" applyAlignment="1">
      <alignment horizontal="center"/>
    </xf>
    <xf numFmtId="165" fontId="5" fillId="15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right"/>
    </xf>
    <xf numFmtId="165" fontId="0" fillId="34" borderId="13" xfId="44" applyNumberFormat="1" applyFont="1" applyFill="1" applyBorder="1" applyAlignment="1">
      <alignment/>
    </xf>
    <xf numFmtId="165" fontId="5" fillId="34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14" xfId="0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9" fontId="0" fillId="34" borderId="15" xfId="0" applyNumberFormat="1" applyFill="1" applyBorder="1" applyAlignment="1">
      <alignment horizontal="center" shrinkToFit="1"/>
    </xf>
    <xf numFmtId="9" fontId="0" fillId="34" borderId="16" xfId="0" applyNumberFormat="1" applyFill="1" applyBorder="1" applyAlignment="1">
      <alignment horizontal="center" shrinkToFit="1"/>
    </xf>
    <xf numFmtId="0" fontId="0" fillId="0" borderId="0" xfId="0" applyBorder="1" applyAlignment="1">
      <alignment/>
    </xf>
    <xf numFmtId="9" fontId="0" fillId="34" borderId="17" xfId="0" applyNumberFormat="1" applyFill="1" applyBorder="1" applyAlignment="1">
      <alignment horizontal="center" shrinkToFit="1"/>
    </xf>
    <xf numFmtId="165" fontId="0" fillId="0" borderId="0" xfId="44" applyNumberFormat="1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5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5" fillId="0" borderId="0" xfId="4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shrinkToFit="1"/>
    </xf>
    <xf numFmtId="0" fontId="14" fillId="0" borderId="13" xfId="0" applyFont="1" applyFill="1" applyBorder="1" applyAlignment="1">
      <alignment/>
    </xf>
    <xf numFmtId="9" fontId="14" fillId="0" borderId="14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9" fontId="3" fillId="0" borderId="0" xfId="59" applyFont="1" applyFill="1" applyBorder="1" applyAlignment="1">
      <alignment horizontal="center" shrinkToFit="1"/>
    </xf>
    <xf numFmtId="164" fontId="3" fillId="0" borderId="0" xfId="59" applyNumberFormat="1" applyFont="1" applyFill="1" applyBorder="1" applyAlignment="1">
      <alignment horizontal="center" shrinkToFit="1"/>
    </xf>
    <xf numFmtId="9" fontId="3" fillId="0" borderId="0" xfId="59" applyNumberFormat="1" applyFont="1" applyFill="1" applyBorder="1" applyAlignment="1">
      <alignment horizontal="center" shrinkToFit="1"/>
    </xf>
    <xf numFmtId="0" fontId="14" fillId="0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0" fillId="34" borderId="13" xfId="59" applyFont="1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0" fillId="38" borderId="13" xfId="0" applyFill="1" applyBorder="1" applyAlignment="1">
      <alignment horizontal="center"/>
    </xf>
    <xf numFmtId="165" fontId="5" fillId="38" borderId="13" xfId="44" applyNumberFormat="1" applyFont="1" applyFill="1" applyBorder="1" applyAlignment="1">
      <alignment horizontal="center"/>
    </xf>
    <xf numFmtId="165" fontId="5" fillId="38" borderId="13" xfId="0" applyNumberFormat="1" applyFont="1" applyFill="1" applyBorder="1" applyAlignment="1">
      <alignment horizontal="center"/>
    </xf>
    <xf numFmtId="165" fontId="5" fillId="38" borderId="1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38" borderId="19" xfId="44" applyNumberFormat="1" applyFont="1" applyFill="1" applyBorder="1" applyAlignment="1">
      <alignment horizontal="center"/>
    </xf>
    <xf numFmtId="37" fontId="0" fillId="33" borderId="11" xfId="44" applyNumberFormat="1" applyFont="1" applyFill="1" applyBorder="1" applyAlignment="1" applyProtection="1">
      <alignment horizontal="center"/>
      <protection locked="0"/>
    </xf>
    <xf numFmtId="165" fontId="0" fillId="33" borderId="11" xfId="44" applyNumberFormat="1" applyFont="1" applyFill="1" applyBorder="1" applyAlignment="1" applyProtection="1">
      <alignment horizontal="center"/>
      <protection locked="0"/>
    </xf>
    <xf numFmtId="5" fontId="0" fillId="33" borderId="11" xfId="44" applyNumberFormat="1" applyFont="1" applyFill="1" applyBorder="1" applyAlignment="1" applyProtection="1">
      <alignment horizontal="center"/>
      <protection locked="0"/>
    </xf>
    <xf numFmtId="5" fontId="5" fillId="0" borderId="14" xfId="44" applyNumberFormat="1" applyFont="1" applyFill="1" applyBorder="1" applyAlignment="1">
      <alignment horizontal="right"/>
    </xf>
    <xf numFmtId="9" fontId="3" fillId="40" borderId="0" xfId="0" applyNumberFormat="1" applyFont="1" applyFill="1" applyBorder="1" applyAlignment="1">
      <alignment horizontal="center" shrinkToFit="1"/>
    </xf>
    <xf numFmtId="164" fontId="3" fillId="40" borderId="0" xfId="0" applyNumberFormat="1" applyFont="1" applyFill="1" applyBorder="1" applyAlignment="1">
      <alignment horizontal="center" shrinkToFit="1"/>
    </xf>
    <xf numFmtId="10" fontId="3" fillId="40" borderId="0" xfId="0" applyNumberFormat="1" applyFont="1" applyFill="1" applyBorder="1" applyAlignment="1">
      <alignment horizontal="center" shrinkToFit="1"/>
    </xf>
    <xf numFmtId="0" fontId="0" fillId="40" borderId="0" xfId="0" applyFill="1" applyBorder="1" applyAlignment="1">
      <alignment/>
    </xf>
    <xf numFmtId="9" fontId="0" fillId="0" borderId="0" xfId="0" applyNumberFormat="1" applyFill="1" applyBorder="1" applyAlignment="1">
      <alignment horizontal="center" shrinkToFit="1"/>
    </xf>
    <xf numFmtId="9" fontId="0" fillId="40" borderId="0" xfId="0" applyNumberFormat="1" applyFill="1" applyBorder="1" applyAlignment="1">
      <alignment horizontal="center" shrinkToFit="1"/>
    </xf>
    <xf numFmtId="0" fontId="0" fillId="39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strike val="0"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1"/>
      </font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  <border>
        <left style="thin"/>
        <right style="thin"/>
        <top style="thin"/>
        <bottom style="thin"/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 patternType="none">
          <fgColor indexed="64"/>
          <bgColor indexed="65"/>
        </patternFill>
      </fill>
      <border/>
    </dxf>
    <dxf>
      <font>
        <color theme="0"/>
      </font>
      <fill>
        <patternFill>
          <fgColor theme="0"/>
          <bgColor theme="0"/>
        </patternFill>
      </fill>
      <border/>
    </dxf>
    <dxf>
      <font>
        <color theme="0"/>
      </font>
      <fill>
        <patternFill patternType="solid">
          <fgColor theme="0"/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namanagementsoftware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namanagementsoftware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7.28125" style="0" bestFit="1" customWidth="1"/>
    <col min="3" max="3" width="4.28125" style="0" bestFit="1" customWidth="1"/>
    <col min="5" max="5" width="4.28125" style="0" bestFit="1" customWidth="1"/>
    <col min="9" max="9" width="4.28125" style="0" bestFit="1" customWidth="1"/>
    <col min="10" max="10" width="8.00390625" style="0" bestFit="1" customWidth="1"/>
  </cols>
  <sheetData>
    <row r="1" spans="2:31" s="67" customFormat="1" ht="14.25">
      <c r="B1" s="67" t="s">
        <v>25</v>
      </c>
      <c r="C1" s="110" t="s">
        <v>26</v>
      </c>
      <c r="D1" s="110"/>
      <c r="E1" s="111" t="s">
        <v>27</v>
      </c>
      <c r="F1" s="111"/>
      <c r="G1" s="110" t="s">
        <v>28</v>
      </c>
      <c r="H1" s="110"/>
      <c r="I1" s="109"/>
      <c r="J1" s="67" t="s">
        <v>29</v>
      </c>
      <c r="L1" s="106" t="s">
        <v>30</v>
      </c>
      <c r="M1" s="67" t="s">
        <v>31</v>
      </c>
      <c r="N1" s="106" t="s">
        <v>32</v>
      </c>
      <c r="O1" s="67" t="s">
        <v>33</v>
      </c>
      <c r="P1" s="106" t="s">
        <v>34</v>
      </c>
      <c r="Q1" s="67" t="s">
        <v>35</v>
      </c>
      <c r="R1" s="106" t="s">
        <v>36</v>
      </c>
      <c r="S1" s="67" t="s">
        <v>37</v>
      </c>
      <c r="T1" s="106" t="s">
        <v>38</v>
      </c>
      <c r="U1" s="67" t="s">
        <v>39</v>
      </c>
      <c r="V1" s="106" t="s">
        <v>40</v>
      </c>
      <c r="W1" s="67" t="s">
        <v>41</v>
      </c>
      <c r="X1" s="106" t="s">
        <v>42</v>
      </c>
      <c r="Y1" s="67" t="s">
        <v>43</v>
      </c>
      <c r="Z1" s="106" t="s">
        <v>44</v>
      </c>
      <c r="AA1" s="67" t="s">
        <v>45</v>
      </c>
      <c r="AB1" s="106" t="s">
        <v>46</v>
      </c>
      <c r="AC1" s="67" t="s">
        <v>47</v>
      </c>
      <c r="AD1" s="106" t="s">
        <v>48</v>
      </c>
      <c r="AE1" s="67" t="s">
        <v>49</v>
      </c>
    </row>
    <row r="2" spans="1:31" s="67" customFormat="1" ht="14.25">
      <c r="A2" s="67" t="s">
        <v>0</v>
      </c>
      <c r="B2" s="107">
        <v>1</v>
      </c>
      <c r="C2" s="106" t="s">
        <v>0</v>
      </c>
      <c r="D2" s="108">
        <v>0.6</v>
      </c>
      <c r="E2" s="67" t="s">
        <v>0</v>
      </c>
      <c r="F2" s="107">
        <v>0.43</v>
      </c>
      <c r="G2" s="106" t="s">
        <v>0</v>
      </c>
      <c r="H2" s="103">
        <v>0.4</v>
      </c>
      <c r="I2" s="67" t="s">
        <v>0</v>
      </c>
      <c r="J2" s="2">
        <v>0.33</v>
      </c>
      <c r="K2" s="2"/>
      <c r="L2" s="103">
        <v>0.28</v>
      </c>
      <c r="M2" s="2">
        <v>0.25</v>
      </c>
      <c r="N2" s="103">
        <v>0.23</v>
      </c>
      <c r="O2" s="2">
        <v>0.21</v>
      </c>
      <c r="P2" s="103">
        <v>0.2</v>
      </c>
      <c r="Q2" s="2">
        <v>0.19</v>
      </c>
      <c r="R2" s="103">
        <v>0.19</v>
      </c>
      <c r="S2" s="3">
        <v>0.188</v>
      </c>
      <c r="T2" s="104">
        <v>0.184</v>
      </c>
      <c r="U2" s="2">
        <v>0.18</v>
      </c>
      <c r="V2" s="104">
        <v>0.175</v>
      </c>
      <c r="W2" s="2">
        <v>0.17</v>
      </c>
      <c r="X2" s="104">
        <v>0.165</v>
      </c>
      <c r="Y2" s="3">
        <v>0.16</v>
      </c>
      <c r="Z2" s="104">
        <v>0.155</v>
      </c>
      <c r="AA2" s="3">
        <v>0.155</v>
      </c>
      <c r="AB2" s="104">
        <v>0.153</v>
      </c>
      <c r="AC2" s="3">
        <v>0.152</v>
      </c>
      <c r="AD2" s="104">
        <v>0.151</v>
      </c>
      <c r="AE2" s="3">
        <v>0.15</v>
      </c>
    </row>
    <row r="3" spans="1:31" s="67" customFormat="1" ht="14.25">
      <c r="A3" s="67" t="s">
        <v>1</v>
      </c>
      <c r="B3" s="1"/>
      <c r="C3" s="106" t="s">
        <v>1</v>
      </c>
      <c r="D3" s="108">
        <v>0.4</v>
      </c>
      <c r="E3" s="67" t="s">
        <v>1</v>
      </c>
      <c r="F3" s="107">
        <v>0.33</v>
      </c>
      <c r="G3" s="106" t="s">
        <v>1</v>
      </c>
      <c r="H3" s="103">
        <v>0.3</v>
      </c>
      <c r="I3" s="67" t="s">
        <v>1</v>
      </c>
      <c r="J3" s="2">
        <v>0.27</v>
      </c>
      <c r="K3" s="2"/>
      <c r="L3" s="103">
        <v>0.24</v>
      </c>
      <c r="M3" s="2">
        <v>0.21</v>
      </c>
      <c r="N3" s="103">
        <v>0.19</v>
      </c>
      <c r="O3" s="2">
        <v>0.18</v>
      </c>
      <c r="P3" s="103">
        <v>0.18</v>
      </c>
      <c r="Q3" s="2">
        <v>0.17</v>
      </c>
      <c r="R3" s="103">
        <v>0.16</v>
      </c>
      <c r="S3" s="3">
        <v>0.166</v>
      </c>
      <c r="T3" s="104">
        <v>0.159</v>
      </c>
      <c r="U3" s="2">
        <v>0.16</v>
      </c>
      <c r="V3" s="104">
        <v>0.158</v>
      </c>
      <c r="W3" s="3">
        <v>0.152</v>
      </c>
      <c r="X3" s="103">
        <v>0.15</v>
      </c>
      <c r="Y3" s="3">
        <v>0.147</v>
      </c>
      <c r="Z3" s="104">
        <v>0.14400000000000002</v>
      </c>
      <c r="AA3" s="3">
        <v>0.14300000000000002</v>
      </c>
      <c r="AB3" s="104">
        <v>0.14300000000000002</v>
      </c>
      <c r="AC3" s="3">
        <v>0.142</v>
      </c>
      <c r="AD3" s="104">
        <v>0.142</v>
      </c>
      <c r="AE3" s="3">
        <v>0.14</v>
      </c>
    </row>
    <row r="4" spans="1:31" s="67" customFormat="1" ht="14.25">
      <c r="A4" s="67" t="s">
        <v>2</v>
      </c>
      <c r="E4" s="67" t="s">
        <v>2</v>
      </c>
      <c r="F4" s="107">
        <v>0.24</v>
      </c>
      <c r="G4" s="106" t="s">
        <v>2</v>
      </c>
      <c r="H4" s="103">
        <v>0.2</v>
      </c>
      <c r="I4" s="67" t="s">
        <v>2</v>
      </c>
      <c r="J4" s="2">
        <v>0.2</v>
      </c>
      <c r="K4" s="2"/>
      <c r="L4" s="103">
        <v>0.19</v>
      </c>
      <c r="M4" s="2">
        <v>0.18</v>
      </c>
      <c r="N4" s="103">
        <v>0.17</v>
      </c>
      <c r="O4" s="2">
        <v>0.16</v>
      </c>
      <c r="P4" s="103">
        <v>0.15</v>
      </c>
      <c r="Q4" s="2">
        <v>0.14</v>
      </c>
      <c r="R4" s="103">
        <v>0.14</v>
      </c>
      <c r="S4" s="3">
        <v>0.136</v>
      </c>
      <c r="T4" s="104">
        <v>0.133</v>
      </c>
      <c r="U4" s="2">
        <v>0.13</v>
      </c>
      <c r="V4" s="104">
        <v>0.129</v>
      </c>
      <c r="W4" s="3">
        <v>0.134</v>
      </c>
      <c r="X4" s="104">
        <v>0.132</v>
      </c>
      <c r="Y4" s="3">
        <v>0.131</v>
      </c>
      <c r="Z4" s="104">
        <v>0.128</v>
      </c>
      <c r="AA4" s="3">
        <v>0.125</v>
      </c>
      <c r="AB4" s="104">
        <v>0.126</v>
      </c>
      <c r="AC4" s="3">
        <v>0.125</v>
      </c>
      <c r="AD4" s="104">
        <v>0.124</v>
      </c>
      <c r="AE4" s="3">
        <v>0.122</v>
      </c>
    </row>
    <row r="5" spans="1:31" s="67" customFormat="1" ht="14.25">
      <c r="A5" s="67" t="s">
        <v>3</v>
      </c>
      <c r="G5" s="106" t="s">
        <v>3</v>
      </c>
      <c r="H5" s="103">
        <v>0.1</v>
      </c>
      <c r="I5" s="67" t="s">
        <v>3</v>
      </c>
      <c r="J5" s="2">
        <v>0.13</v>
      </c>
      <c r="K5" s="2"/>
      <c r="L5" s="103">
        <v>0.14</v>
      </c>
      <c r="M5" s="2">
        <v>0.14</v>
      </c>
      <c r="N5" s="103">
        <v>0.14</v>
      </c>
      <c r="O5" s="3">
        <v>0.135</v>
      </c>
      <c r="P5" s="104">
        <v>0.125</v>
      </c>
      <c r="Q5" s="2">
        <v>0.12</v>
      </c>
      <c r="R5" s="103">
        <v>0.12</v>
      </c>
      <c r="S5" s="3">
        <v>0.105</v>
      </c>
      <c r="T5" s="104">
        <v>0.102</v>
      </c>
      <c r="U5" s="2">
        <v>0.1</v>
      </c>
      <c r="V5" s="103">
        <v>0.1</v>
      </c>
      <c r="W5" s="3">
        <v>0.104</v>
      </c>
      <c r="X5" s="104">
        <v>0.105</v>
      </c>
      <c r="Y5" s="3">
        <v>0.10400000000000001</v>
      </c>
      <c r="Z5" s="104">
        <v>0.106</v>
      </c>
      <c r="AA5" s="3">
        <v>0.106</v>
      </c>
      <c r="AB5" s="104">
        <v>0.105</v>
      </c>
      <c r="AC5" s="3">
        <v>0.104</v>
      </c>
      <c r="AD5" s="104">
        <v>0.104</v>
      </c>
      <c r="AE5" s="3">
        <v>0.103</v>
      </c>
    </row>
    <row r="6" spans="1:31" ht="14.25">
      <c r="A6" t="s">
        <v>4</v>
      </c>
      <c r="B6" s="1"/>
      <c r="C6" s="1"/>
      <c r="I6" t="s">
        <v>4</v>
      </c>
      <c r="J6" s="2">
        <v>0.07</v>
      </c>
      <c r="K6" s="2"/>
      <c r="L6" s="103">
        <v>0.09</v>
      </c>
      <c r="M6" s="2">
        <v>0.1</v>
      </c>
      <c r="N6" s="103">
        <v>0.11</v>
      </c>
      <c r="O6" s="2">
        <v>0.11</v>
      </c>
      <c r="P6" s="103">
        <v>0.1</v>
      </c>
      <c r="Q6" s="3">
        <v>0.095</v>
      </c>
      <c r="R6" s="104">
        <v>0.095</v>
      </c>
      <c r="S6" s="3">
        <v>0.081</v>
      </c>
      <c r="T6" s="104">
        <v>0.089</v>
      </c>
      <c r="U6" s="3">
        <v>0.075</v>
      </c>
      <c r="V6" s="103">
        <v>0.08</v>
      </c>
      <c r="W6" s="2">
        <v>0.09</v>
      </c>
      <c r="X6" s="104">
        <v>0.088</v>
      </c>
      <c r="Y6" s="3">
        <v>0.087</v>
      </c>
      <c r="Z6" s="104">
        <v>0.087</v>
      </c>
      <c r="AA6" s="3">
        <v>0.085</v>
      </c>
      <c r="AB6" s="104">
        <v>0.086</v>
      </c>
      <c r="AC6" s="3">
        <v>0.085</v>
      </c>
      <c r="AD6" s="104">
        <v>0.083</v>
      </c>
      <c r="AE6" s="3">
        <v>0.081</v>
      </c>
    </row>
    <row r="7" spans="1:31" ht="14.25">
      <c r="A7" t="s">
        <v>5</v>
      </c>
      <c r="L7" s="103">
        <v>0.06</v>
      </c>
      <c r="M7" s="2">
        <v>0.07</v>
      </c>
      <c r="N7" s="103">
        <v>0.07</v>
      </c>
      <c r="O7" s="2">
        <v>0.08</v>
      </c>
      <c r="P7" s="103">
        <v>0.08</v>
      </c>
      <c r="Q7" s="2">
        <v>0.07</v>
      </c>
      <c r="R7" s="103">
        <v>0.07</v>
      </c>
      <c r="S7" s="3">
        <v>0.063</v>
      </c>
      <c r="T7" s="104">
        <v>0.065</v>
      </c>
      <c r="U7" s="2">
        <v>0.06</v>
      </c>
      <c r="V7" s="103">
        <v>0.07</v>
      </c>
      <c r="W7" s="2">
        <v>0.07</v>
      </c>
      <c r="X7" s="103">
        <v>0.07</v>
      </c>
      <c r="Y7" s="3">
        <v>0.069</v>
      </c>
      <c r="Z7" s="104">
        <v>0.069</v>
      </c>
      <c r="AA7" s="3">
        <v>0.068</v>
      </c>
      <c r="AB7" s="104">
        <v>0.068</v>
      </c>
      <c r="AC7" s="3">
        <v>0.067</v>
      </c>
      <c r="AD7" s="104">
        <v>0.065</v>
      </c>
      <c r="AE7" s="3">
        <v>0.064</v>
      </c>
    </row>
    <row r="8" spans="1:31" ht="14.25">
      <c r="A8" t="s">
        <v>6</v>
      </c>
      <c r="M8" s="2">
        <v>0.05</v>
      </c>
      <c r="N8" s="103">
        <v>0.05</v>
      </c>
      <c r="O8" s="2">
        <v>0.05</v>
      </c>
      <c r="P8" s="103">
        <v>0.06</v>
      </c>
      <c r="Q8" s="2">
        <v>0.06</v>
      </c>
      <c r="R8" s="103">
        <v>0.05</v>
      </c>
      <c r="S8" s="3">
        <v>0.053</v>
      </c>
      <c r="T8" s="104">
        <v>0.051</v>
      </c>
      <c r="U8" s="2">
        <v>0.05</v>
      </c>
      <c r="V8" s="104">
        <v>0.048</v>
      </c>
      <c r="W8" s="3">
        <v>0.051</v>
      </c>
      <c r="X8" s="104">
        <v>0.052</v>
      </c>
      <c r="Y8" s="3">
        <v>0.051</v>
      </c>
      <c r="Z8" s="104">
        <v>0.05</v>
      </c>
      <c r="AA8" s="3">
        <v>0.051</v>
      </c>
      <c r="AB8" s="104">
        <v>0.049</v>
      </c>
      <c r="AC8" s="3">
        <v>0.047</v>
      </c>
      <c r="AD8" s="104">
        <v>0.046</v>
      </c>
      <c r="AE8" s="3">
        <v>0.045</v>
      </c>
    </row>
    <row r="9" spans="1:31" ht="14.25">
      <c r="A9" t="s">
        <v>7</v>
      </c>
      <c r="N9" s="103">
        <v>0.04</v>
      </c>
      <c r="O9" s="2">
        <v>0.04</v>
      </c>
      <c r="P9" s="103">
        <v>0.04</v>
      </c>
      <c r="Q9" s="2">
        <v>0.05</v>
      </c>
      <c r="R9" s="104">
        <v>0.045</v>
      </c>
      <c r="S9" s="3">
        <v>0.046</v>
      </c>
      <c r="T9" s="104">
        <v>0.044</v>
      </c>
      <c r="U9" s="3">
        <v>0.045</v>
      </c>
      <c r="V9" s="104">
        <v>0.042</v>
      </c>
      <c r="W9" s="3">
        <v>0.035</v>
      </c>
      <c r="X9" s="104">
        <v>0.033</v>
      </c>
      <c r="Y9" s="3">
        <v>0.032</v>
      </c>
      <c r="Z9" s="104">
        <v>0.032</v>
      </c>
      <c r="AA9" s="3">
        <v>0.032</v>
      </c>
      <c r="AB9" s="104">
        <v>0.031</v>
      </c>
      <c r="AC9" s="3">
        <v>0.029</v>
      </c>
      <c r="AD9" s="104">
        <v>0.027</v>
      </c>
      <c r="AE9" s="3">
        <v>0.025</v>
      </c>
    </row>
    <row r="10" spans="1:31" ht="14.25">
      <c r="A10" t="s">
        <v>8</v>
      </c>
      <c r="O10" s="3">
        <v>0.035</v>
      </c>
      <c r="P10" s="104">
        <v>0.035</v>
      </c>
      <c r="Q10" s="2">
        <v>0.04</v>
      </c>
      <c r="R10" s="103">
        <v>0.04</v>
      </c>
      <c r="S10" s="3">
        <v>0.042</v>
      </c>
      <c r="T10" s="104">
        <v>0.04</v>
      </c>
      <c r="U10" s="2">
        <v>0.04</v>
      </c>
      <c r="V10" s="104">
        <v>0.039</v>
      </c>
      <c r="W10" s="2">
        <v>0.03</v>
      </c>
      <c r="X10" s="104">
        <v>0.028999999999999998</v>
      </c>
      <c r="Y10" s="3">
        <v>0.027999999999999997</v>
      </c>
      <c r="Z10" s="104">
        <v>0.027000000000000003</v>
      </c>
      <c r="AA10" s="3">
        <v>0.026000000000000002</v>
      </c>
      <c r="AB10" s="105">
        <v>0.0255</v>
      </c>
      <c r="AC10" s="3">
        <v>0.024</v>
      </c>
      <c r="AD10" s="104">
        <v>0.023</v>
      </c>
      <c r="AE10" s="4">
        <v>0.0225</v>
      </c>
    </row>
    <row r="11" spans="1:31" ht="14.25">
      <c r="A11" t="s">
        <v>9</v>
      </c>
      <c r="P11" s="103">
        <v>0.03</v>
      </c>
      <c r="Q11" s="3">
        <v>0.035</v>
      </c>
      <c r="R11" s="104">
        <v>0.035</v>
      </c>
      <c r="S11" s="3">
        <v>0.036</v>
      </c>
      <c r="T11" s="104">
        <v>0.034</v>
      </c>
      <c r="U11" s="3">
        <v>0.035</v>
      </c>
      <c r="V11" s="104">
        <v>0.033</v>
      </c>
      <c r="W11" s="3">
        <v>0.028</v>
      </c>
      <c r="X11" s="104">
        <v>0.027000000000000003</v>
      </c>
      <c r="Y11" s="3">
        <v>0.026000000000000002</v>
      </c>
      <c r="Z11" s="104">
        <v>0.025</v>
      </c>
      <c r="AA11" s="3">
        <v>0.023</v>
      </c>
      <c r="AB11" s="105">
        <v>0.0235</v>
      </c>
      <c r="AC11" s="3">
        <v>0.022</v>
      </c>
      <c r="AD11" s="104">
        <v>0.022</v>
      </c>
      <c r="AE11" s="3">
        <v>0.021</v>
      </c>
    </row>
    <row r="12" spans="1:31" ht="14.25">
      <c r="A12" t="s">
        <v>10</v>
      </c>
      <c r="Q12" s="2">
        <v>0.03</v>
      </c>
      <c r="R12" s="103">
        <v>0.03</v>
      </c>
      <c r="S12" s="3">
        <v>0.032</v>
      </c>
      <c r="T12" s="104">
        <v>0.03</v>
      </c>
      <c r="U12" s="2">
        <v>0.03</v>
      </c>
      <c r="V12" s="104">
        <v>0.029</v>
      </c>
      <c r="W12" s="3">
        <v>0.025</v>
      </c>
      <c r="X12" s="104">
        <v>0.025</v>
      </c>
      <c r="Y12" s="3">
        <v>0.024</v>
      </c>
      <c r="Z12" s="104">
        <v>0.023</v>
      </c>
      <c r="AA12" s="3">
        <v>0.022000000000000002</v>
      </c>
      <c r="AB12" s="104">
        <v>0.022000000000000002</v>
      </c>
      <c r="AC12" s="3">
        <v>0.021</v>
      </c>
      <c r="AD12" s="104">
        <v>0.021</v>
      </c>
      <c r="AE12" s="4">
        <v>0.0195</v>
      </c>
    </row>
    <row r="13" spans="1:31" ht="14.25">
      <c r="A13" t="s">
        <v>11</v>
      </c>
      <c r="R13" s="104">
        <v>0.025</v>
      </c>
      <c r="S13" s="3">
        <v>0.027</v>
      </c>
      <c r="T13" s="104">
        <v>0.025</v>
      </c>
      <c r="U13" s="3">
        <v>0.027</v>
      </c>
      <c r="V13" s="104">
        <v>0.025</v>
      </c>
      <c r="W13" s="3">
        <v>0.023</v>
      </c>
      <c r="X13" s="104">
        <v>0.023</v>
      </c>
      <c r="Y13" s="3">
        <v>0.022000000000000002</v>
      </c>
      <c r="Z13" s="104">
        <v>0.022000000000000002</v>
      </c>
      <c r="AA13" s="3">
        <v>0.021</v>
      </c>
      <c r="AB13" s="104">
        <v>0.02</v>
      </c>
      <c r="AC13" s="3">
        <v>0.02</v>
      </c>
      <c r="AD13" s="104">
        <v>0.02</v>
      </c>
      <c r="AE13" s="3">
        <v>0.019</v>
      </c>
    </row>
    <row r="14" spans="1:31" ht="14.25">
      <c r="A14" t="s">
        <v>12</v>
      </c>
      <c r="S14" s="3">
        <v>0.025</v>
      </c>
      <c r="T14" s="104">
        <v>0.023</v>
      </c>
      <c r="U14" s="3">
        <v>0.025</v>
      </c>
      <c r="V14" s="104">
        <v>0.021</v>
      </c>
      <c r="W14" s="3">
        <v>0.021</v>
      </c>
      <c r="X14" s="104">
        <v>0.021</v>
      </c>
      <c r="Y14" s="3">
        <v>0.02</v>
      </c>
      <c r="Z14" s="104">
        <v>0.02</v>
      </c>
      <c r="AA14" s="3">
        <v>0.02</v>
      </c>
      <c r="AB14" s="104">
        <v>0.019</v>
      </c>
      <c r="AC14" s="3">
        <v>0.019</v>
      </c>
      <c r="AD14" s="104">
        <v>0.018</v>
      </c>
      <c r="AE14" s="4">
        <v>0.0185</v>
      </c>
    </row>
    <row r="15" spans="1:31" ht="14.25">
      <c r="A15" t="s">
        <v>13</v>
      </c>
      <c r="T15" s="104">
        <v>0.021</v>
      </c>
      <c r="U15" s="3">
        <v>0.023</v>
      </c>
      <c r="V15" s="104">
        <v>0.019</v>
      </c>
      <c r="W15" s="3">
        <v>0.019</v>
      </c>
      <c r="X15" s="104">
        <v>0.018000000000000002</v>
      </c>
      <c r="Y15" s="3">
        <v>0.019</v>
      </c>
      <c r="Z15" s="104">
        <v>0.019</v>
      </c>
      <c r="AA15" s="3">
        <v>0.019</v>
      </c>
      <c r="AB15" s="104">
        <v>0.018000000000000002</v>
      </c>
      <c r="AC15" s="3">
        <v>0.018</v>
      </c>
      <c r="AD15" s="104">
        <v>0.017</v>
      </c>
      <c r="AE15" s="3">
        <v>0.018</v>
      </c>
    </row>
    <row r="16" spans="1:31" ht="14.25">
      <c r="A16" t="s">
        <v>14</v>
      </c>
      <c r="U16" s="2">
        <v>0.02</v>
      </c>
      <c r="V16" s="104">
        <v>0.017</v>
      </c>
      <c r="W16" s="3">
        <v>0.017</v>
      </c>
      <c r="X16" s="104">
        <v>0.017</v>
      </c>
      <c r="Y16" s="3">
        <v>0.018000000000000002</v>
      </c>
      <c r="Z16" s="104">
        <v>0.018000000000000002</v>
      </c>
      <c r="AA16" s="3">
        <v>0.018000000000000002</v>
      </c>
      <c r="AB16" s="104">
        <v>0.017</v>
      </c>
      <c r="AC16" s="3">
        <v>0.017</v>
      </c>
      <c r="AD16" s="105">
        <v>0.0165</v>
      </c>
      <c r="AE16" s="3">
        <v>0.017</v>
      </c>
    </row>
    <row r="17" spans="1:31" ht="14.25">
      <c r="A17" t="s">
        <v>15</v>
      </c>
      <c r="V17" s="104">
        <v>0.015</v>
      </c>
      <c r="W17" s="3">
        <v>0.016</v>
      </c>
      <c r="X17" s="104">
        <v>0.016</v>
      </c>
      <c r="Y17" s="3">
        <v>0.017</v>
      </c>
      <c r="Z17" s="104">
        <v>0.017</v>
      </c>
      <c r="AA17" s="3">
        <v>0.017</v>
      </c>
      <c r="AB17" s="104">
        <v>0.016</v>
      </c>
      <c r="AC17" s="3">
        <v>0.016</v>
      </c>
      <c r="AD17" s="104">
        <v>0.016</v>
      </c>
      <c r="AE17" s="3">
        <v>0.016</v>
      </c>
    </row>
    <row r="18" spans="1:31" ht="14.25">
      <c r="A18" t="s">
        <v>16</v>
      </c>
      <c r="W18" s="3">
        <v>0.015</v>
      </c>
      <c r="X18" s="104">
        <v>0.015</v>
      </c>
      <c r="Y18" s="3">
        <v>0.016</v>
      </c>
      <c r="Z18" s="104">
        <v>0.016</v>
      </c>
      <c r="AA18" s="3">
        <v>0.016</v>
      </c>
      <c r="AB18" s="104">
        <v>0.015</v>
      </c>
      <c r="AC18" s="4">
        <v>0.0155</v>
      </c>
      <c r="AD18" s="105">
        <v>0.0155</v>
      </c>
      <c r="AE18" s="4">
        <v>0.0155</v>
      </c>
    </row>
    <row r="19" spans="1:31" ht="14.25">
      <c r="A19" t="s">
        <v>17</v>
      </c>
      <c r="X19" s="104">
        <v>0.013999999999999999</v>
      </c>
      <c r="Y19" s="3">
        <v>0.015</v>
      </c>
      <c r="Z19" s="104">
        <v>0.015</v>
      </c>
      <c r="AA19" s="3">
        <v>0.015</v>
      </c>
      <c r="AB19" s="104">
        <v>0.013999999999999999</v>
      </c>
      <c r="AC19" s="3">
        <v>0.015</v>
      </c>
      <c r="AD19" s="104">
        <v>0.015</v>
      </c>
      <c r="AE19" s="3">
        <v>0.015</v>
      </c>
    </row>
    <row r="20" spans="1:31" ht="14.25">
      <c r="A20" t="s">
        <v>18</v>
      </c>
      <c r="Y20" s="3">
        <v>0.013999999999999999</v>
      </c>
      <c r="Z20" s="104">
        <v>0.013999999999999999</v>
      </c>
      <c r="AA20" s="3">
        <v>0.013999999999999999</v>
      </c>
      <c r="AB20" s="105">
        <v>0.0135</v>
      </c>
      <c r="AC20" s="3">
        <v>0.014</v>
      </c>
      <c r="AD20" s="104">
        <v>0.014</v>
      </c>
      <c r="AE20" s="4">
        <v>0.0145</v>
      </c>
    </row>
    <row r="21" spans="1:31" ht="14.25">
      <c r="A21" t="s">
        <v>19</v>
      </c>
      <c r="Z21" s="104">
        <v>0.013000000000000001</v>
      </c>
      <c r="AA21" s="3">
        <v>0.013000000000000001</v>
      </c>
      <c r="AB21" s="105">
        <v>0.0125</v>
      </c>
      <c r="AC21" s="3">
        <v>0.013</v>
      </c>
      <c r="AD21" s="104">
        <v>0.013</v>
      </c>
      <c r="AE21" s="3">
        <v>0.014</v>
      </c>
    </row>
    <row r="22" spans="1:31" ht="14.25">
      <c r="A22" t="s">
        <v>20</v>
      </c>
      <c r="AA22" s="3">
        <v>0.012</v>
      </c>
      <c r="AB22" s="104">
        <v>0.012</v>
      </c>
      <c r="AC22" s="3">
        <v>0.012</v>
      </c>
      <c r="AD22" s="105">
        <v>0.0125</v>
      </c>
      <c r="AE22" s="4">
        <v>0.0135</v>
      </c>
    </row>
    <row r="23" spans="1:31" ht="14.25">
      <c r="A23" t="s">
        <v>21</v>
      </c>
      <c r="AB23" s="104">
        <v>0.011000000000000001</v>
      </c>
      <c r="AC23" s="4">
        <v>0.0115</v>
      </c>
      <c r="AD23" s="104">
        <v>0.012</v>
      </c>
      <c r="AE23" s="3">
        <v>0.013</v>
      </c>
    </row>
    <row r="24" spans="1:31" ht="14.25">
      <c r="A24" t="s">
        <v>22</v>
      </c>
      <c r="AB24" s="49"/>
      <c r="AC24" s="3">
        <v>0.011</v>
      </c>
      <c r="AD24" s="105">
        <v>0.0115</v>
      </c>
      <c r="AE24" s="3">
        <v>0.012</v>
      </c>
    </row>
    <row r="25" spans="1:31" ht="14.25">
      <c r="A25" t="s">
        <v>23</v>
      </c>
      <c r="AD25" s="104">
        <v>0.011</v>
      </c>
      <c r="AE25" s="3">
        <v>0.011</v>
      </c>
    </row>
    <row r="26" spans="1:31" ht="14.25">
      <c r="A26" t="s">
        <v>24</v>
      </c>
      <c r="AD26" s="49"/>
      <c r="AE26" s="3">
        <v>0.01</v>
      </c>
    </row>
    <row r="27" ht="14.25">
      <c r="A27" s="2"/>
    </row>
    <row r="35" ht="14.25">
      <c r="A35" s="2"/>
    </row>
    <row r="44" ht="14.25">
      <c r="A44" s="2"/>
    </row>
    <row r="54" ht="14.25">
      <c r="A54" s="2"/>
    </row>
    <row r="55" ht="14.25">
      <c r="A55" s="2">
        <v>0.2</v>
      </c>
    </row>
    <row r="56" ht="14.25">
      <c r="A56" s="2">
        <v>0.18</v>
      </c>
    </row>
    <row r="57" ht="14.25">
      <c r="A57" s="2">
        <v>0.15</v>
      </c>
    </row>
    <row r="58" ht="14.25">
      <c r="A58" s="3">
        <v>0.125</v>
      </c>
    </row>
    <row r="59" ht="14.25">
      <c r="A59" s="2">
        <v>0.1</v>
      </c>
    </row>
    <row r="60" ht="14.25">
      <c r="A60" s="2">
        <v>0.08</v>
      </c>
    </row>
    <row r="61" ht="14.25">
      <c r="A61" s="2">
        <v>0.06</v>
      </c>
    </row>
    <row r="62" ht="14.25">
      <c r="A62" s="2">
        <v>0.04</v>
      </c>
    </row>
    <row r="63" ht="14.25">
      <c r="A63" s="3">
        <v>0.035</v>
      </c>
    </row>
    <row r="64" ht="14.25">
      <c r="A64" s="2">
        <v>0.03</v>
      </c>
    </row>
    <row r="65" ht="14.25">
      <c r="A65" s="2"/>
    </row>
    <row r="66" ht="14.25">
      <c r="A66" s="2">
        <v>0.19</v>
      </c>
    </row>
    <row r="67" ht="14.25">
      <c r="A67" s="2">
        <v>0.17</v>
      </c>
    </row>
    <row r="68" ht="14.25">
      <c r="A68" s="2">
        <v>0.14</v>
      </c>
    </row>
    <row r="69" ht="14.25">
      <c r="A69" s="2">
        <v>0.12</v>
      </c>
    </row>
    <row r="70" ht="14.25">
      <c r="A70" s="3">
        <v>0.095</v>
      </c>
    </row>
    <row r="71" ht="14.25">
      <c r="A71" s="2">
        <v>0.07</v>
      </c>
    </row>
    <row r="72" ht="14.25">
      <c r="A72" s="2">
        <v>0.06</v>
      </c>
    </row>
    <row r="73" ht="14.25">
      <c r="A73" s="2">
        <v>0.05</v>
      </c>
    </row>
    <row r="74" ht="14.25">
      <c r="A74" s="2">
        <v>0.04</v>
      </c>
    </row>
    <row r="75" ht="14.25">
      <c r="A75" s="3">
        <v>0.035</v>
      </c>
    </row>
    <row r="76" ht="14.25">
      <c r="A76" s="2">
        <v>0.03</v>
      </c>
    </row>
    <row r="77" ht="14.25">
      <c r="A77" s="2"/>
    </row>
    <row r="78" ht="14.25">
      <c r="A78" s="2">
        <v>0.19</v>
      </c>
    </row>
    <row r="79" ht="14.25">
      <c r="A79" s="2">
        <v>0.16</v>
      </c>
    </row>
    <row r="80" ht="14.25">
      <c r="A80" s="2">
        <v>0.14</v>
      </c>
    </row>
    <row r="81" ht="14.25">
      <c r="A81" s="2">
        <v>0.12</v>
      </c>
    </row>
    <row r="82" ht="14.25">
      <c r="A82" s="3">
        <v>0.095</v>
      </c>
    </row>
    <row r="83" ht="14.25">
      <c r="A83" s="2">
        <v>0.07</v>
      </c>
    </row>
    <row r="84" ht="14.25">
      <c r="A84" s="2">
        <v>0.05</v>
      </c>
    </row>
    <row r="85" ht="14.25">
      <c r="A85" s="3">
        <v>0.045</v>
      </c>
    </row>
    <row r="86" ht="14.25">
      <c r="A86" s="2">
        <v>0.04</v>
      </c>
    </row>
    <row r="87" ht="14.25">
      <c r="A87" s="3">
        <v>0.035</v>
      </c>
    </row>
    <row r="88" ht="14.25">
      <c r="A88" s="2">
        <v>0.03</v>
      </c>
    </row>
    <row r="89" ht="14.25">
      <c r="A89" s="3">
        <v>0.025</v>
      </c>
    </row>
    <row r="90" ht="14.25">
      <c r="A90" s="2"/>
    </row>
    <row r="91" ht="14.25">
      <c r="A91" s="3">
        <v>0.188</v>
      </c>
    </row>
    <row r="92" ht="14.25">
      <c r="A92" s="3">
        <v>0.166</v>
      </c>
    </row>
    <row r="93" ht="14.25">
      <c r="A93" s="3">
        <v>0.136</v>
      </c>
    </row>
    <row r="94" ht="14.25">
      <c r="A94" s="3">
        <v>0.105</v>
      </c>
    </row>
    <row r="95" ht="14.25">
      <c r="A95" s="3">
        <v>0.081</v>
      </c>
    </row>
    <row r="96" ht="14.25">
      <c r="A96" s="3">
        <v>0.063</v>
      </c>
    </row>
    <row r="97" ht="14.25">
      <c r="A97" s="3">
        <v>0.053</v>
      </c>
    </row>
    <row r="98" ht="14.25">
      <c r="A98" s="3">
        <v>0.046</v>
      </c>
    </row>
    <row r="99" ht="14.25">
      <c r="A99" s="3">
        <v>0.042</v>
      </c>
    </row>
    <row r="100" ht="14.25">
      <c r="A100" s="3">
        <v>0.036</v>
      </c>
    </row>
    <row r="101" ht="14.25">
      <c r="A101" s="3">
        <v>0.032</v>
      </c>
    </row>
    <row r="102" ht="14.25">
      <c r="A102" s="3">
        <v>0.027</v>
      </c>
    </row>
    <row r="103" ht="14.25">
      <c r="A103" s="3">
        <v>0.025</v>
      </c>
    </row>
    <row r="104" ht="14.25">
      <c r="A104" s="2"/>
    </row>
    <row r="105" ht="14.25">
      <c r="A105" s="3">
        <v>0.184</v>
      </c>
    </row>
    <row r="106" ht="14.25">
      <c r="A106" s="3">
        <v>0.159</v>
      </c>
    </row>
    <row r="107" ht="14.25">
      <c r="A107" s="3">
        <v>0.133</v>
      </c>
    </row>
    <row r="108" ht="14.25">
      <c r="A108" s="3">
        <v>0.102</v>
      </c>
    </row>
    <row r="109" ht="14.25">
      <c r="A109" s="3">
        <v>0.089</v>
      </c>
    </row>
    <row r="110" ht="14.25">
      <c r="A110" s="3">
        <v>0.065</v>
      </c>
    </row>
    <row r="111" ht="14.25">
      <c r="A111" s="3">
        <v>0.051</v>
      </c>
    </row>
    <row r="112" ht="14.25">
      <c r="A112" s="3">
        <v>0.044</v>
      </c>
    </row>
    <row r="113" ht="14.25">
      <c r="A113" s="3">
        <v>0.04</v>
      </c>
    </row>
    <row r="114" ht="14.25">
      <c r="A114" s="3">
        <v>0.034</v>
      </c>
    </row>
    <row r="115" ht="14.25">
      <c r="A115" s="3">
        <v>0.03</v>
      </c>
    </row>
    <row r="116" ht="14.25">
      <c r="A116" s="3">
        <v>0.025</v>
      </c>
    </row>
    <row r="117" ht="14.25">
      <c r="A117" s="3">
        <v>0.023</v>
      </c>
    </row>
    <row r="118" ht="14.25">
      <c r="A118" s="3">
        <v>0.021</v>
      </c>
    </row>
    <row r="119" ht="14.25">
      <c r="A119" s="3"/>
    </row>
    <row r="120" ht="14.25">
      <c r="A120" s="2">
        <v>0.18</v>
      </c>
    </row>
    <row r="121" ht="14.25">
      <c r="A121" s="2">
        <v>0.16</v>
      </c>
    </row>
    <row r="122" ht="14.25">
      <c r="A122" s="2">
        <v>0.13</v>
      </c>
    </row>
    <row r="123" ht="14.25">
      <c r="A123" s="2">
        <v>0.1</v>
      </c>
    </row>
    <row r="124" ht="14.25">
      <c r="A124" s="3">
        <v>0.075</v>
      </c>
    </row>
    <row r="125" ht="14.25">
      <c r="A125" s="2">
        <v>0.06</v>
      </c>
    </row>
    <row r="126" ht="14.25">
      <c r="A126" s="2">
        <v>0.05</v>
      </c>
    </row>
    <row r="127" ht="14.25">
      <c r="A127" s="3">
        <v>0.045</v>
      </c>
    </row>
    <row r="128" ht="14.25">
      <c r="A128" s="2">
        <v>0.04</v>
      </c>
    </row>
    <row r="129" ht="14.25">
      <c r="A129" s="3">
        <v>0.035</v>
      </c>
    </row>
    <row r="130" ht="14.25">
      <c r="A130" s="2">
        <v>0.03</v>
      </c>
    </row>
    <row r="131" ht="14.25">
      <c r="A131" s="3">
        <v>0.027</v>
      </c>
    </row>
    <row r="132" ht="14.25">
      <c r="A132" s="3">
        <v>0.025</v>
      </c>
    </row>
    <row r="133" ht="14.25">
      <c r="A133" s="3">
        <v>0.023</v>
      </c>
    </row>
    <row r="134" ht="14.25">
      <c r="A134" s="2">
        <v>0.02</v>
      </c>
    </row>
    <row r="135" ht="14.25">
      <c r="A135" s="2"/>
    </row>
    <row r="136" ht="14.25">
      <c r="A136" s="3">
        <v>0.175</v>
      </c>
    </row>
    <row r="137" ht="14.25">
      <c r="A137" s="3">
        <v>0.158</v>
      </c>
    </row>
    <row r="138" ht="14.25">
      <c r="A138" s="3">
        <v>0.129</v>
      </c>
    </row>
    <row r="139" ht="14.25">
      <c r="A139" s="2">
        <v>0.1</v>
      </c>
    </row>
    <row r="140" ht="14.25">
      <c r="A140" s="2">
        <v>0.08</v>
      </c>
    </row>
    <row r="141" ht="14.25">
      <c r="A141" s="2">
        <v>0.07</v>
      </c>
    </row>
    <row r="142" ht="14.25">
      <c r="A142" s="3">
        <v>0.048</v>
      </c>
    </row>
    <row r="143" ht="14.25">
      <c r="A143" s="3">
        <v>0.042</v>
      </c>
    </row>
    <row r="144" ht="14.25">
      <c r="A144" s="3">
        <v>0.039</v>
      </c>
    </row>
    <row r="145" ht="14.25">
      <c r="A145" s="3">
        <v>0.033</v>
      </c>
    </row>
    <row r="146" ht="14.25">
      <c r="A146" s="3">
        <v>0.029</v>
      </c>
    </row>
    <row r="147" ht="14.25">
      <c r="A147" s="3">
        <v>0.025</v>
      </c>
    </row>
    <row r="148" ht="14.25">
      <c r="A148" s="3">
        <v>0.021</v>
      </c>
    </row>
    <row r="149" ht="14.25">
      <c r="A149" s="3">
        <v>0.019</v>
      </c>
    </row>
    <row r="150" ht="14.25">
      <c r="A150" s="3">
        <v>0.017</v>
      </c>
    </row>
    <row r="151" ht="14.25">
      <c r="A151" s="3">
        <v>0.015</v>
      </c>
    </row>
    <row r="152" ht="14.25">
      <c r="A152" s="2"/>
    </row>
    <row r="153" ht="14.25">
      <c r="A153" s="2">
        <v>0.17</v>
      </c>
    </row>
    <row r="154" ht="14.25">
      <c r="A154" s="3">
        <v>0.152</v>
      </c>
    </row>
    <row r="155" ht="14.25">
      <c r="A155" s="3">
        <v>0.134</v>
      </c>
    </row>
    <row r="156" ht="14.25">
      <c r="A156" s="3">
        <v>0.104</v>
      </c>
    </row>
    <row r="157" ht="14.25">
      <c r="A157" s="2">
        <v>0.09</v>
      </c>
    </row>
    <row r="158" ht="14.25">
      <c r="A158" s="2">
        <v>0.07</v>
      </c>
    </row>
    <row r="159" ht="14.25">
      <c r="A159" s="3">
        <v>0.051</v>
      </c>
    </row>
    <row r="160" ht="14.25">
      <c r="A160" s="3">
        <v>0.035</v>
      </c>
    </row>
    <row r="161" ht="14.25">
      <c r="A161" s="2">
        <v>0.03</v>
      </c>
    </row>
    <row r="162" ht="14.25">
      <c r="A162" s="3">
        <v>0.028</v>
      </c>
    </row>
    <row r="163" ht="14.25">
      <c r="A163" s="3">
        <v>0.025</v>
      </c>
    </row>
    <row r="164" ht="14.25">
      <c r="A164" s="3">
        <v>0.023</v>
      </c>
    </row>
    <row r="165" ht="14.25">
      <c r="A165" s="3">
        <v>0.021</v>
      </c>
    </row>
    <row r="166" ht="14.25">
      <c r="A166" s="3">
        <v>0.019</v>
      </c>
    </row>
    <row r="167" ht="14.25">
      <c r="A167" s="3">
        <v>0.017</v>
      </c>
    </row>
    <row r="168" ht="14.25">
      <c r="A168" s="3">
        <v>0.016</v>
      </c>
    </row>
    <row r="169" ht="14.25">
      <c r="A169" s="3">
        <v>0.015</v>
      </c>
    </row>
    <row r="170" ht="14.25">
      <c r="A170" s="2"/>
    </row>
    <row r="171" ht="14.25">
      <c r="A171" s="3">
        <v>0.165</v>
      </c>
    </row>
    <row r="172" ht="14.25">
      <c r="A172" s="2">
        <v>0.15</v>
      </c>
    </row>
    <row r="173" ht="14.25">
      <c r="A173" s="3">
        <v>0.132</v>
      </c>
    </row>
    <row r="174" ht="14.25">
      <c r="A174" s="3">
        <v>0.105</v>
      </c>
    </row>
    <row r="175" ht="14.25">
      <c r="A175" s="3">
        <v>0.088</v>
      </c>
    </row>
    <row r="176" ht="14.25">
      <c r="A176" s="2">
        <v>0.07</v>
      </c>
    </row>
    <row r="177" ht="14.25">
      <c r="A177" s="3">
        <v>0.052</v>
      </c>
    </row>
    <row r="178" ht="14.25">
      <c r="A178" s="3">
        <v>0.033</v>
      </c>
    </row>
    <row r="179" ht="14.25">
      <c r="A179" s="3">
        <v>0.028999999999999998</v>
      </c>
    </row>
    <row r="180" ht="14.25">
      <c r="A180" s="3">
        <v>0.027000000000000003</v>
      </c>
    </row>
    <row r="181" ht="14.25">
      <c r="A181" s="3">
        <v>0.025</v>
      </c>
    </row>
    <row r="182" ht="14.25">
      <c r="A182" s="3">
        <v>0.023</v>
      </c>
    </row>
    <row r="183" ht="14.25">
      <c r="A183" s="3">
        <v>0.021</v>
      </c>
    </row>
    <row r="184" ht="14.25">
      <c r="A184" s="3">
        <v>0.018000000000000002</v>
      </c>
    </row>
    <row r="185" ht="14.25">
      <c r="A185" s="3">
        <v>0.017</v>
      </c>
    </row>
    <row r="186" ht="14.25">
      <c r="A186" s="3">
        <v>0.016</v>
      </c>
    </row>
    <row r="187" ht="14.25">
      <c r="A187" s="3">
        <v>0.015</v>
      </c>
    </row>
    <row r="188" ht="14.25">
      <c r="A188" s="3">
        <v>0.013999999999999999</v>
      </c>
    </row>
    <row r="190" ht="14.25">
      <c r="A190" s="3">
        <v>0.16</v>
      </c>
    </row>
    <row r="191" ht="14.25">
      <c r="A191" s="3">
        <v>0.147</v>
      </c>
    </row>
    <row r="192" ht="14.25">
      <c r="A192" s="3">
        <v>0.131</v>
      </c>
    </row>
    <row r="193" ht="14.25">
      <c r="A193" s="3">
        <v>0.10400000000000001</v>
      </c>
    </row>
    <row r="194" ht="14.25">
      <c r="A194" s="3">
        <v>0.087</v>
      </c>
    </row>
    <row r="195" ht="14.25">
      <c r="A195" s="3">
        <v>0.069</v>
      </c>
    </row>
    <row r="196" ht="14.25">
      <c r="A196" s="3">
        <v>0.051</v>
      </c>
    </row>
    <row r="197" ht="14.25">
      <c r="A197" s="3">
        <v>0.032</v>
      </c>
    </row>
    <row r="198" ht="14.25">
      <c r="A198" s="3">
        <v>0.027999999999999997</v>
      </c>
    </row>
    <row r="199" ht="14.25">
      <c r="A199" s="3">
        <v>0.026000000000000002</v>
      </c>
    </row>
    <row r="200" ht="14.25">
      <c r="A200" s="3">
        <v>0.024</v>
      </c>
    </row>
    <row r="201" ht="14.25">
      <c r="A201" s="3">
        <v>0.022000000000000002</v>
      </c>
    </row>
    <row r="202" ht="14.25">
      <c r="A202" s="3">
        <v>0.02</v>
      </c>
    </row>
    <row r="203" ht="14.25">
      <c r="A203" s="3">
        <v>0.019</v>
      </c>
    </row>
    <row r="204" ht="14.25">
      <c r="A204" s="3">
        <v>0.018000000000000002</v>
      </c>
    </row>
    <row r="205" ht="14.25">
      <c r="A205" s="3">
        <v>0.017</v>
      </c>
    </row>
    <row r="206" ht="14.25">
      <c r="A206" s="3">
        <v>0.016</v>
      </c>
    </row>
    <row r="207" ht="14.25">
      <c r="A207" s="3">
        <v>0.015</v>
      </c>
    </row>
    <row r="208" ht="14.25">
      <c r="A208" s="3">
        <v>0.013999999999999999</v>
      </c>
    </row>
    <row r="210" ht="14.25">
      <c r="A210" s="3">
        <v>0.155</v>
      </c>
    </row>
    <row r="211" ht="14.25">
      <c r="A211" s="3">
        <v>0.14400000000000002</v>
      </c>
    </row>
    <row r="212" ht="14.25">
      <c r="A212" s="3">
        <v>0.128</v>
      </c>
    </row>
    <row r="213" ht="14.25">
      <c r="A213" s="3">
        <v>0.106</v>
      </c>
    </row>
    <row r="214" ht="14.25">
      <c r="A214" s="3">
        <v>0.087</v>
      </c>
    </row>
    <row r="215" ht="14.25">
      <c r="A215" s="3">
        <v>0.069</v>
      </c>
    </row>
    <row r="216" ht="14.25">
      <c r="A216" s="3">
        <v>0.05</v>
      </c>
    </row>
    <row r="217" ht="14.25">
      <c r="A217" s="3">
        <v>0.032</v>
      </c>
    </row>
    <row r="218" ht="14.25">
      <c r="A218" s="3">
        <v>0.027000000000000003</v>
      </c>
    </row>
    <row r="219" ht="14.25">
      <c r="A219" s="3">
        <v>0.025</v>
      </c>
    </row>
    <row r="220" ht="14.25">
      <c r="A220" s="3">
        <v>0.023</v>
      </c>
    </row>
    <row r="221" ht="14.25">
      <c r="A221" s="3">
        <v>0.022000000000000002</v>
      </c>
    </row>
    <row r="222" ht="14.25">
      <c r="A222" s="3">
        <v>0.02</v>
      </c>
    </row>
    <row r="223" ht="14.25">
      <c r="A223" s="3">
        <v>0.019</v>
      </c>
    </row>
    <row r="224" ht="14.25">
      <c r="A224" s="3">
        <v>0.018000000000000002</v>
      </c>
    </row>
    <row r="225" ht="14.25">
      <c r="A225" s="3">
        <v>0.017</v>
      </c>
    </row>
    <row r="226" ht="14.25">
      <c r="A226" s="3">
        <v>0.016</v>
      </c>
    </row>
    <row r="227" ht="14.25">
      <c r="A227" s="3">
        <v>0.015</v>
      </c>
    </row>
    <row r="228" ht="14.25">
      <c r="A228" s="3">
        <v>0.013999999999999999</v>
      </c>
    </row>
    <row r="229" ht="14.25">
      <c r="A229" s="3">
        <v>0.013000000000000001</v>
      </c>
    </row>
    <row r="231" ht="14.25">
      <c r="A231" s="3">
        <v>0.155</v>
      </c>
    </row>
    <row r="232" ht="14.25">
      <c r="A232" s="3">
        <v>0.14300000000000002</v>
      </c>
    </row>
    <row r="233" ht="14.25">
      <c r="A233" s="3">
        <v>0.125</v>
      </c>
    </row>
    <row r="234" ht="14.25">
      <c r="A234" s="3">
        <v>0.106</v>
      </c>
    </row>
    <row r="235" ht="14.25">
      <c r="A235" s="3">
        <v>0.085</v>
      </c>
    </row>
    <row r="236" ht="14.25">
      <c r="A236" s="3">
        <v>0.068</v>
      </c>
    </row>
    <row r="237" ht="14.25">
      <c r="A237" s="3">
        <v>0.051</v>
      </c>
    </row>
    <row r="238" ht="14.25">
      <c r="A238" s="3">
        <v>0.032</v>
      </c>
    </row>
    <row r="239" ht="14.25">
      <c r="A239" s="3">
        <v>0.026000000000000002</v>
      </c>
    </row>
    <row r="240" ht="14.25">
      <c r="A240" s="3">
        <v>0.023</v>
      </c>
    </row>
    <row r="241" ht="14.25">
      <c r="A241" s="3">
        <v>0.022000000000000002</v>
      </c>
    </row>
    <row r="242" ht="14.25">
      <c r="A242" s="3">
        <v>0.021</v>
      </c>
    </row>
    <row r="243" ht="14.25">
      <c r="A243" s="3">
        <v>0.02</v>
      </c>
    </row>
    <row r="244" ht="14.25">
      <c r="A244" s="3">
        <v>0.019</v>
      </c>
    </row>
    <row r="245" ht="14.25">
      <c r="A245" s="3">
        <v>0.018000000000000002</v>
      </c>
    </row>
    <row r="246" ht="14.25">
      <c r="A246" s="3">
        <v>0.017</v>
      </c>
    </row>
    <row r="247" ht="14.25">
      <c r="A247" s="3">
        <v>0.016</v>
      </c>
    </row>
    <row r="248" ht="14.25">
      <c r="A248" s="3">
        <v>0.015</v>
      </c>
    </row>
    <row r="249" ht="14.25">
      <c r="A249" s="3">
        <v>0.013999999999999999</v>
      </c>
    </row>
    <row r="250" ht="14.25">
      <c r="A250" s="3">
        <v>0.013000000000000001</v>
      </c>
    </row>
    <row r="251" ht="14.25">
      <c r="A251" s="3">
        <v>0.012</v>
      </c>
    </row>
    <row r="253" ht="14.25">
      <c r="A253" s="3">
        <v>0.153</v>
      </c>
    </row>
    <row r="254" ht="14.25">
      <c r="A254" s="3">
        <v>0.14300000000000002</v>
      </c>
    </row>
    <row r="255" ht="14.25">
      <c r="A255" s="3">
        <v>0.126</v>
      </c>
    </row>
    <row r="256" ht="14.25">
      <c r="A256" s="3">
        <v>0.105</v>
      </c>
    </row>
    <row r="257" ht="14.25">
      <c r="A257" s="3">
        <v>0.086</v>
      </c>
    </row>
    <row r="258" ht="14.25">
      <c r="A258" s="3">
        <v>0.068</v>
      </c>
    </row>
    <row r="259" ht="14.25">
      <c r="A259" s="3">
        <v>0.049</v>
      </c>
    </row>
    <row r="260" ht="14.25">
      <c r="A260" s="3">
        <v>0.031</v>
      </c>
    </row>
    <row r="261" ht="14.25">
      <c r="A261" s="4">
        <v>0.0255</v>
      </c>
    </row>
    <row r="262" ht="14.25">
      <c r="A262" s="4">
        <v>0.0235</v>
      </c>
    </row>
    <row r="263" ht="14.25">
      <c r="A263" s="3">
        <v>0.022000000000000002</v>
      </c>
    </row>
    <row r="264" ht="14.25">
      <c r="A264" s="3">
        <v>0.02</v>
      </c>
    </row>
    <row r="265" ht="14.25">
      <c r="A265" s="3">
        <v>0.019</v>
      </c>
    </row>
    <row r="266" ht="14.25">
      <c r="A266" s="3">
        <v>0.018000000000000002</v>
      </c>
    </row>
    <row r="267" ht="14.25">
      <c r="A267" s="3">
        <v>0.017</v>
      </c>
    </row>
    <row r="268" ht="14.25">
      <c r="A268" s="3">
        <v>0.016</v>
      </c>
    </row>
    <row r="269" ht="14.25">
      <c r="A269" s="3">
        <v>0.015</v>
      </c>
    </row>
    <row r="270" ht="14.25">
      <c r="A270" s="3">
        <v>0.013999999999999999</v>
      </c>
    </row>
    <row r="271" ht="14.25">
      <c r="A271" s="4">
        <v>0.0135</v>
      </c>
    </row>
    <row r="272" ht="14.25">
      <c r="A272" s="5">
        <v>0.012</v>
      </c>
    </row>
    <row r="273" ht="14.25">
      <c r="A273" s="6">
        <v>0.0125</v>
      </c>
    </row>
    <row r="274" ht="14.25">
      <c r="A274" s="3">
        <v>0.011000000000000001</v>
      </c>
    </row>
    <row r="275" ht="14.25">
      <c r="A275" s="7"/>
    </row>
    <row r="276" ht="14.25">
      <c r="A276" s="3">
        <v>0.152</v>
      </c>
    </row>
    <row r="277" ht="14.25">
      <c r="A277" s="3">
        <v>0.142</v>
      </c>
    </row>
    <row r="278" ht="14.25">
      <c r="A278" s="3">
        <v>0.125</v>
      </c>
    </row>
    <row r="279" ht="14.25">
      <c r="A279" s="3">
        <v>0.104</v>
      </c>
    </row>
    <row r="280" ht="14.25">
      <c r="A280" s="3">
        <v>0.085</v>
      </c>
    </row>
    <row r="281" ht="14.25">
      <c r="A281" s="3">
        <v>0.067</v>
      </c>
    </row>
    <row r="282" ht="14.25">
      <c r="A282" s="3">
        <v>0.047</v>
      </c>
    </row>
    <row r="283" ht="14.25">
      <c r="A283" s="3">
        <v>0.029</v>
      </c>
    </row>
    <row r="284" ht="14.25">
      <c r="A284" s="3">
        <v>0.024</v>
      </c>
    </row>
    <row r="285" ht="14.25">
      <c r="A285" s="3">
        <v>0.022</v>
      </c>
    </row>
    <row r="286" ht="14.25">
      <c r="A286" s="3">
        <v>0.021</v>
      </c>
    </row>
    <row r="287" ht="14.25">
      <c r="A287" s="3">
        <v>0.02</v>
      </c>
    </row>
    <row r="288" ht="14.25">
      <c r="A288" s="3">
        <v>0.019</v>
      </c>
    </row>
    <row r="289" ht="14.25">
      <c r="A289" s="3">
        <v>0.018</v>
      </c>
    </row>
    <row r="290" ht="14.25">
      <c r="A290" s="3">
        <v>0.017</v>
      </c>
    </row>
    <row r="291" ht="14.25">
      <c r="A291" s="3">
        <v>0.016</v>
      </c>
    </row>
    <row r="292" ht="14.25">
      <c r="A292" s="5">
        <v>0.015</v>
      </c>
    </row>
    <row r="293" ht="14.25">
      <c r="A293" s="6">
        <v>0.0155</v>
      </c>
    </row>
    <row r="294" ht="14.25">
      <c r="A294" s="3">
        <v>0.014</v>
      </c>
    </row>
    <row r="295" ht="14.25">
      <c r="A295" s="3">
        <v>0.013</v>
      </c>
    </row>
    <row r="296" ht="14.25">
      <c r="A296" s="3">
        <v>0.012</v>
      </c>
    </row>
    <row r="297" ht="14.25">
      <c r="A297" s="5">
        <v>0.011</v>
      </c>
    </row>
    <row r="298" ht="14.25">
      <c r="A298" s="6">
        <v>0.0115</v>
      </c>
    </row>
    <row r="299" ht="14.25">
      <c r="A299" s="3">
        <f>SUM(A276:A298)</f>
        <v>1.0000000000000002</v>
      </c>
    </row>
    <row r="300" ht="14.25">
      <c r="A300" s="3"/>
    </row>
    <row r="301" ht="14.25">
      <c r="A301" s="3">
        <v>0.151</v>
      </c>
    </row>
    <row r="302" ht="14.25">
      <c r="A302" s="3">
        <v>0.142</v>
      </c>
    </row>
    <row r="303" ht="14.25">
      <c r="A303" s="3">
        <v>0.124</v>
      </c>
    </row>
    <row r="304" ht="14.25">
      <c r="A304" s="3">
        <v>0.104</v>
      </c>
    </row>
    <row r="305" ht="14.25">
      <c r="A305" s="3">
        <v>0.083</v>
      </c>
    </row>
    <row r="306" ht="14.25">
      <c r="A306" s="3">
        <v>0.065</v>
      </c>
    </row>
    <row r="307" ht="14.25">
      <c r="A307" s="3">
        <v>0.046</v>
      </c>
    </row>
    <row r="308" ht="14.25">
      <c r="A308" s="3">
        <v>0.027</v>
      </c>
    </row>
    <row r="309" ht="14.25">
      <c r="A309" s="3">
        <v>0.023</v>
      </c>
    </row>
    <row r="310" ht="14.25">
      <c r="A310" s="3">
        <v>0.022</v>
      </c>
    </row>
    <row r="311" ht="14.25">
      <c r="A311" s="3">
        <v>0.021</v>
      </c>
    </row>
    <row r="312" ht="14.25">
      <c r="A312" s="3">
        <v>0.02</v>
      </c>
    </row>
    <row r="313" ht="14.25">
      <c r="A313" s="3">
        <v>0.018</v>
      </c>
    </row>
    <row r="314" ht="14.25">
      <c r="A314" s="3">
        <v>0.017</v>
      </c>
    </row>
    <row r="315" ht="14.25">
      <c r="A315" s="5">
        <v>0.016</v>
      </c>
    </row>
    <row r="316" ht="14.25">
      <c r="A316" s="6">
        <v>0.0165</v>
      </c>
    </row>
    <row r="317" ht="14.25">
      <c r="A317" s="5">
        <v>0.015</v>
      </c>
    </row>
    <row r="318" ht="14.25">
      <c r="A318" s="6">
        <v>0.0155</v>
      </c>
    </row>
    <row r="319" ht="14.25">
      <c r="A319" s="3">
        <v>0.014</v>
      </c>
    </row>
    <row r="320" ht="14.25">
      <c r="A320" s="3">
        <v>0.013</v>
      </c>
    </row>
    <row r="321" ht="14.25">
      <c r="A321" s="5">
        <v>0.012</v>
      </c>
    </row>
    <row r="322" ht="14.25">
      <c r="A322" s="6">
        <v>0.0125</v>
      </c>
    </row>
    <row r="323" ht="14.25">
      <c r="A323" s="5">
        <v>0.011</v>
      </c>
    </row>
    <row r="324" ht="14.25">
      <c r="A324" s="6">
        <v>0.0115</v>
      </c>
    </row>
    <row r="327" ht="14.25">
      <c r="A327" s="3">
        <v>0.15</v>
      </c>
    </row>
    <row r="328" ht="14.25">
      <c r="A328" s="3">
        <v>0.14</v>
      </c>
    </row>
    <row r="329" ht="14.25">
      <c r="A329" s="3">
        <v>0.122</v>
      </c>
    </row>
    <row r="330" ht="14.25">
      <c r="A330" s="3">
        <v>0.103</v>
      </c>
    </row>
    <row r="331" ht="14.25">
      <c r="A331" s="3">
        <v>0.081</v>
      </c>
    </row>
    <row r="332" ht="14.25">
      <c r="A332" s="3">
        <v>0.064</v>
      </c>
    </row>
    <row r="333" ht="14.25">
      <c r="A333" s="3">
        <v>0.045</v>
      </c>
    </row>
    <row r="334" ht="14.25">
      <c r="A334" s="3">
        <v>0.025</v>
      </c>
    </row>
    <row r="335" ht="14.25">
      <c r="A335" s="4">
        <v>0.0225</v>
      </c>
    </row>
    <row r="336" ht="14.25">
      <c r="A336" s="3">
        <v>0.021</v>
      </c>
    </row>
    <row r="337" ht="14.25">
      <c r="A337" s="5">
        <v>0.019</v>
      </c>
    </row>
    <row r="338" ht="14.25">
      <c r="A338" s="6">
        <v>0.0195</v>
      </c>
    </row>
    <row r="339" ht="14.25">
      <c r="A339" s="5">
        <v>0.018</v>
      </c>
    </row>
    <row r="340" ht="14.25">
      <c r="A340" s="6">
        <v>0.0185</v>
      </c>
    </row>
    <row r="341" ht="14.25">
      <c r="A341" s="3">
        <v>0.017</v>
      </c>
    </row>
    <row r="342" ht="14.25">
      <c r="A342" s="3">
        <v>0.016</v>
      </c>
    </row>
    <row r="343" ht="14.25">
      <c r="A343" s="5">
        <v>0.015</v>
      </c>
    </row>
    <row r="344" ht="14.25">
      <c r="A344" s="6">
        <v>0.0155</v>
      </c>
    </row>
    <row r="345" ht="14.25">
      <c r="A345" s="5">
        <v>0.014</v>
      </c>
    </row>
    <row r="346" ht="14.25">
      <c r="A346" s="6">
        <v>0.0145</v>
      </c>
    </row>
    <row r="347" ht="14.25">
      <c r="A347" s="5">
        <v>0.013</v>
      </c>
    </row>
    <row r="348" ht="14.25">
      <c r="A348" s="6">
        <v>0.0135</v>
      </c>
    </row>
    <row r="349" ht="14.25">
      <c r="A349" s="3">
        <v>0.012</v>
      </c>
    </row>
    <row r="350" ht="14.25">
      <c r="A350" s="3">
        <v>0.011</v>
      </c>
    </row>
    <row r="351" ht="14.25">
      <c r="A351" s="3">
        <v>0.01</v>
      </c>
    </row>
  </sheetData>
  <sheetProtection/>
  <mergeCells count="3">
    <mergeCell ref="C1:D1"/>
    <mergeCell ref="E1:F1"/>
    <mergeCell ref="G1:H1"/>
  </mergeCells>
  <conditionalFormatting sqref="A107:A126 T4:T15 U2:U8">
    <cfRule type="expression" priority="41" dxfId="40" stopIfTrue="1">
      <formula>$P$137</formula>
    </cfRule>
  </conditionalFormatting>
  <conditionalFormatting sqref="A91:A121 S2:S14 T2:T15 U2:U3">
    <cfRule type="expression" priority="40" dxfId="40" stopIfTrue="1">
      <formula>$P$116</formula>
    </cfRule>
  </conditionalFormatting>
  <conditionalFormatting sqref="A78:A89 R2:R13">
    <cfRule type="expression" priority="39" dxfId="40" stopIfTrue="1">
      <formula>$P$100</formula>
    </cfRule>
  </conditionalFormatting>
  <conditionalFormatting sqref="A66:A76 Q2:Q12">
    <cfRule type="expression" priority="38" dxfId="40" stopIfTrue="1">
      <formula>$P$87</formula>
    </cfRule>
  </conditionalFormatting>
  <conditionalFormatting sqref="A55:A64 P2:P11">
    <cfRule type="expression" priority="37" dxfId="40" stopIfTrue="1">
      <formula>$P$75</formula>
    </cfRule>
  </conditionalFormatting>
  <conditionalFormatting sqref="O2:O10">
    <cfRule type="expression" priority="36" dxfId="40" stopIfTrue="1">
      <formula>$P$64</formula>
    </cfRule>
  </conditionalFormatting>
  <conditionalFormatting sqref="N2:N9">
    <cfRule type="expression" priority="35" dxfId="40" stopIfTrue="1">
      <formula>$P$54</formula>
    </cfRule>
  </conditionalFormatting>
  <conditionalFormatting sqref="M2:M8">
    <cfRule type="expression" priority="34" dxfId="40" stopIfTrue="1">
      <formula>$P$45</formula>
    </cfRule>
  </conditionalFormatting>
  <conditionalFormatting sqref="L2:L7">
    <cfRule type="expression" priority="33" dxfId="40" stopIfTrue="1">
      <formula>$P$37</formula>
    </cfRule>
  </conditionalFormatting>
  <conditionalFormatting sqref="J2:K6">
    <cfRule type="expression" priority="32" dxfId="40" stopIfTrue="1">
      <formula>$P$30</formula>
    </cfRule>
  </conditionalFormatting>
  <conditionalFormatting sqref="J2:K6 A276:A324 A327:A351 A27 A35 A44 A54:A188 O2:O10 N2:N9 M2:M8 L2:L7 A190:A208 A210:A229 A231:A251 A253:A274 P2:P11 Q2:Q12 R2:R13 S2:S14 T2:T15 U2:U16 V2:V17 W2:W18 X2:X19 Y2:Y20 Z2:Z21 AA2:AA22 AB2:AB23 AC2:AC24 AD2:AD25 AE2:AE26 G2:H5">
    <cfRule type="expression" priority="31" dxfId="40" stopIfTrue="1">
      <formula>$P$24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140625" style="0" customWidth="1"/>
    <col min="2" max="2" width="12.57421875" style="0" bestFit="1" customWidth="1"/>
    <col min="3" max="3" width="11.28125" style="0" customWidth="1"/>
    <col min="4" max="4" width="10.7109375" style="0" bestFit="1" customWidth="1"/>
    <col min="5" max="5" width="9.8515625" style="0" bestFit="1" customWidth="1"/>
    <col min="6" max="6" width="10.421875" style="0" customWidth="1"/>
    <col min="7" max="7" width="10.8515625" style="0" hidden="1" customWidth="1"/>
    <col min="8" max="8" width="7.57421875" style="0" hidden="1" customWidth="1"/>
  </cols>
  <sheetData>
    <row r="1" ht="23.25">
      <c r="A1" s="8" t="s">
        <v>69</v>
      </c>
    </row>
    <row r="2" ht="15.75" thickBot="1">
      <c r="B2" t="s">
        <v>94</v>
      </c>
    </row>
    <row r="3" spans="2:3" ht="15.75" thickBot="1">
      <c r="B3" s="21" t="s">
        <v>59</v>
      </c>
      <c r="C3" s="99">
        <v>200</v>
      </c>
    </row>
    <row r="4" spans="2:3" ht="15.75" thickBot="1">
      <c r="B4" s="21" t="s">
        <v>61</v>
      </c>
      <c r="C4" s="100">
        <v>50</v>
      </c>
    </row>
    <row r="5" spans="2:3" ht="15.75" thickBot="1">
      <c r="B5" s="21" t="s">
        <v>63</v>
      </c>
      <c r="C5" s="28">
        <f>(C3*C4)*0.7</f>
        <v>7000</v>
      </c>
    </row>
    <row r="6" spans="2:3" ht="15.75" thickBot="1">
      <c r="B6" s="21" t="s">
        <v>65</v>
      </c>
      <c r="C6" s="100">
        <v>150</v>
      </c>
    </row>
    <row r="7" spans="2:3" ht="15.75" thickBot="1">
      <c r="B7" s="29"/>
      <c r="C7" s="9"/>
    </row>
    <row r="8" spans="2:5" ht="15" thickBot="1">
      <c r="B8" s="21" t="s">
        <v>67</v>
      </c>
      <c r="C8" s="28">
        <f>SUM(C5+C6)</f>
        <v>7150</v>
      </c>
      <c r="E8" s="17" t="s">
        <v>57</v>
      </c>
    </row>
    <row r="9" spans="3:8" ht="15" thickBot="1">
      <c r="C9" s="9"/>
      <c r="D9" s="10"/>
      <c r="E9" s="10"/>
      <c r="F9" s="10"/>
      <c r="G9" s="10"/>
      <c r="H9" s="10"/>
    </row>
    <row r="10" spans="1:8" ht="23.25" thickBot="1">
      <c r="A10" s="8"/>
      <c r="B10" s="32" t="s">
        <v>52</v>
      </c>
      <c r="C10" s="33" t="s">
        <v>53</v>
      </c>
      <c r="D10" s="34" t="s">
        <v>54</v>
      </c>
      <c r="E10" s="35" t="s">
        <v>55</v>
      </c>
      <c r="F10" s="36" t="s">
        <v>56</v>
      </c>
      <c r="G10" s="10"/>
      <c r="H10" s="10"/>
    </row>
    <row r="11" spans="2:8" ht="15" thickBot="1">
      <c r="B11" s="11">
        <f>SUM(C8*0.27)</f>
        <v>1930.5000000000002</v>
      </c>
      <c r="C11" s="12">
        <f>SUM(C8*0.23)</f>
        <v>1644.5</v>
      </c>
      <c r="D11" s="13">
        <f>SUM(C8*0.19)</f>
        <v>1358.5</v>
      </c>
      <c r="E11" s="14">
        <f>SUM(C8*0.17)</f>
        <v>1215.5</v>
      </c>
      <c r="F11" s="15">
        <f>SUM(C8*0.14)</f>
        <v>1001.0000000000001</v>
      </c>
      <c r="G11" s="37">
        <f>SUM(B11:F11)</f>
        <v>7150</v>
      </c>
      <c r="H11" s="10"/>
    </row>
    <row r="12" spans="2:8" ht="15" thickBot="1">
      <c r="B12" s="10"/>
      <c r="C12" s="9"/>
      <c r="E12" s="19"/>
      <c r="F12" s="20"/>
      <c r="H12" s="10"/>
    </row>
    <row r="13" spans="2:6" ht="15" thickBot="1">
      <c r="B13" s="32" t="s">
        <v>52</v>
      </c>
      <c r="C13" s="33" t="s">
        <v>53</v>
      </c>
      <c r="D13" s="34" t="s">
        <v>54</v>
      </c>
      <c r="E13" s="35" t="s">
        <v>55</v>
      </c>
      <c r="F13" s="36" t="s">
        <v>56</v>
      </c>
    </row>
    <row r="14" spans="1:8" ht="15" thickBot="1">
      <c r="A14" s="46" t="s">
        <v>0</v>
      </c>
      <c r="B14" s="47">
        <f>B11*Sheet1!$B2</f>
        <v>1930.5000000000002</v>
      </c>
      <c r="C14" s="47">
        <f>C11*Sheet1!$B2</f>
        <v>1644.5</v>
      </c>
      <c r="D14" s="47">
        <f>D11*Sheet1!$B2</f>
        <v>1358.5</v>
      </c>
      <c r="E14" s="47">
        <f>E11*Sheet1!$B2</f>
        <v>1215.5</v>
      </c>
      <c r="F14" s="47">
        <f>F11*Sheet1!$B2</f>
        <v>1001.0000000000001</v>
      </c>
      <c r="G14" s="37">
        <f>SUM(B14:F14)</f>
        <v>7150</v>
      </c>
      <c r="H14" t="b">
        <f>IF(F14&lt;=$C$4,TRUE,FALSE)</f>
        <v>0</v>
      </c>
    </row>
    <row r="15" spans="2:7" ht="15" thickBot="1">
      <c r="B15" s="32" t="s">
        <v>52</v>
      </c>
      <c r="C15" s="33" t="s">
        <v>53</v>
      </c>
      <c r="D15" s="34" t="s">
        <v>54</v>
      </c>
      <c r="E15" s="35" t="s">
        <v>55</v>
      </c>
      <c r="F15" s="36" t="s">
        <v>56</v>
      </c>
      <c r="G15" s="37"/>
    </row>
    <row r="16" spans="1:6" ht="14.25">
      <c r="A16" s="38" t="s">
        <v>0</v>
      </c>
      <c r="B16" s="39">
        <f>B$11*Sheet1!D2</f>
        <v>1158.3000000000002</v>
      </c>
      <c r="C16" s="39">
        <f>C$11*Sheet1!$D2</f>
        <v>986.6999999999999</v>
      </c>
      <c r="D16" s="39">
        <f>D$11*Sheet1!$D2</f>
        <v>815.1</v>
      </c>
      <c r="E16" s="39">
        <f>E$11*Sheet1!$D2</f>
        <v>729.3</v>
      </c>
      <c r="F16" s="39">
        <f>F$11*Sheet1!$D2</f>
        <v>600.6</v>
      </c>
    </row>
    <row r="17" spans="1:8" ht="15" thickBot="1">
      <c r="A17" s="38" t="s">
        <v>1</v>
      </c>
      <c r="B17" s="39">
        <f>B$11*Sheet1!$D3</f>
        <v>772.2000000000002</v>
      </c>
      <c r="C17" s="39">
        <f>C$11*Sheet1!$D3</f>
        <v>657.8000000000001</v>
      </c>
      <c r="D17" s="39">
        <f>D$11*Sheet1!$D3</f>
        <v>543.4</v>
      </c>
      <c r="E17" s="39">
        <f>E$11*Sheet1!$D3</f>
        <v>486.20000000000005</v>
      </c>
      <c r="F17" s="39">
        <f>F$11*Sheet1!$D3</f>
        <v>400.4000000000001</v>
      </c>
      <c r="G17" s="37">
        <f>SUM(B16:F17)</f>
        <v>7150</v>
      </c>
      <c r="H17" t="b">
        <f>IF(F17&lt;=$C$4,TRUE,FALSE)</f>
        <v>0</v>
      </c>
    </row>
    <row r="18" spans="1:6" ht="15" thickBot="1">
      <c r="A18" s="46"/>
      <c r="B18" s="32" t="s">
        <v>52</v>
      </c>
      <c r="C18" s="33" t="s">
        <v>53</v>
      </c>
      <c r="D18" s="34" t="s">
        <v>54</v>
      </c>
      <c r="E18" s="35" t="s">
        <v>55</v>
      </c>
      <c r="F18" s="36" t="s">
        <v>56</v>
      </c>
    </row>
    <row r="19" spans="1:6" ht="14.25">
      <c r="A19" s="46" t="s">
        <v>0</v>
      </c>
      <c r="B19" s="47">
        <f>B$11*Sheet1!$F2</f>
        <v>830.1150000000001</v>
      </c>
      <c r="C19" s="47">
        <f>C$11*Sheet1!$F2</f>
        <v>707.135</v>
      </c>
      <c r="D19" s="47">
        <f>D$11*Sheet1!$F2</f>
        <v>584.155</v>
      </c>
      <c r="E19" s="47">
        <f>E$11*Sheet1!$F2</f>
        <v>522.665</v>
      </c>
      <c r="F19" s="47">
        <f>F$11*Sheet1!$F2</f>
        <v>430.43000000000006</v>
      </c>
    </row>
    <row r="20" spans="1:6" ht="14.25">
      <c r="A20" s="46" t="s">
        <v>1</v>
      </c>
      <c r="B20" s="47">
        <f>B$11*Sheet1!$F3</f>
        <v>637.065</v>
      </c>
      <c r="C20" s="47">
        <f>C$11*Sheet1!$F3</f>
        <v>542.6850000000001</v>
      </c>
      <c r="D20" s="47">
        <f>D$11*Sheet1!$F3</f>
        <v>448.305</v>
      </c>
      <c r="E20" s="47">
        <f>E$11*Sheet1!$F3</f>
        <v>401.115</v>
      </c>
      <c r="F20" s="47">
        <f>F$11*Sheet1!$F3</f>
        <v>330.33000000000004</v>
      </c>
    </row>
    <row r="21" spans="1:8" ht="14.25">
      <c r="A21" s="46" t="s">
        <v>2</v>
      </c>
      <c r="B21" s="47">
        <f>B$11*Sheet1!$F4</f>
        <v>463.32000000000005</v>
      </c>
      <c r="C21" s="47">
        <f>C$11*Sheet1!$F4</f>
        <v>394.68</v>
      </c>
      <c r="D21" s="47">
        <f>D$11*Sheet1!$F4</f>
        <v>326.03999999999996</v>
      </c>
      <c r="E21" s="47">
        <f>E$11*Sheet1!$F4</f>
        <v>291.71999999999997</v>
      </c>
      <c r="F21" s="47">
        <f>F$11*Sheet1!$F4</f>
        <v>240.24</v>
      </c>
      <c r="G21" s="37">
        <f>SUM(B19:F21)</f>
        <v>7150</v>
      </c>
      <c r="H21" t="b">
        <f>IF(F21&lt;=$C$4,TRUE,FALSE)</f>
        <v>0</v>
      </c>
    </row>
    <row r="22" spans="1:6" ht="14.25">
      <c r="A22" s="46"/>
      <c r="B22" s="52" t="s">
        <v>52</v>
      </c>
      <c r="C22" s="53" t="s">
        <v>53</v>
      </c>
      <c r="D22" s="54" t="s">
        <v>54</v>
      </c>
      <c r="E22" s="55" t="s">
        <v>55</v>
      </c>
      <c r="F22" s="56" t="s">
        <v>56</v>
      </c>
    </row>
    <row r="23" spans="1:6" ht="14.25">
      <c r="A23" s="46" t="s">
        <v>0</v>
      </c>
      <c r="B23" s="47">
        <f>B$11*Sheet1!$H2</f>
        <v>772.2000000000002</v>
      </c>
      <c r="C23" s="47">
        <f>C$11*Sheet1!$H2</f>
        <v>657.8000000000001</v>
      </c>
      <c r="D23" s="47">
        <f>D$11*Sheet1!$H2</f>
        <v>543.4</v>
      </c>
      <c r="E23" s="47">
        <f>E$11*Sheet1!$H2</f>
        <v>486.20000000000005</v>
      </c>
      <c r="F23" s="47">
        <f>F$11*Sheet1!$H2</f>
        <v>400.4000000000001</v>
      </c>
    </row>
    <row r="24" spans="1:6" ht="14.25">
      <c r="A24" s="46" t="s">
        <v>1</v>
      </c>
      <c r="B24" s="47">
        <f>B$11*Sheet1!$H3</f>
        <v>579.1500000000001</v>
      </c>
      <c r="C24" s="47">
        <f>C$11*Sheet1!$H3</f>
        <v>493.34999999999997</v>
      </c>
      <c r="D24" s="47">
        <f>D$11*Sheet1!$H3</f>
        <v>407.55</v>
      </c>
      <c r="E24" s="47">
        <f>E$11*Sheet1!$H3</f>
        <v>364.65</v>
      </c>
      <c r="F24" s="47">
        <f>F$11*Sheet1!$H3</f>
        <v>300.3</v>
      </c>
    </row>
    <row r="25" spans="1:6" ht="14.25">
      <c r="A25" s="46" t="s">
        <v>2</v>
      </c>
      <c r="B25" s="47">
        <f>B$11*Sheet1!$H4</f>
        <v>386.1000000000001</v>
      </c>
      <c r="C25" s="47">
        <f>C$11*Sheet1!$H4</f>
        <v>328.90000000000003</v>
      </c>
      <c r="D25" s="47">
        <f>D$11*Sheet1!$H4</f>
        <v>271.7</v>
      </c>
      <c r="E25" s="48">
        <f>E$11*Sheet1!$H4</f>
        <v>243.10000000000002</v>
      </c>
      <c r="F25" s="47">
        <f>F$11*Sheet1!$H4</f>
        <v>200.20000000000005</v>
      </c>
    </row>
    <row r="26" spans="1:8" ht="15" thickBot="1">
      <c r="A26" s="46" t="s">
        <v>3</v>
      </c>
      <c r="B26" s="47">
        <f>B$11*Sheet1!$H5</f>
        <v>193.05000000000004</v>
      </c>
      <c r="C26" s="47">
        <f>C$11*Sheet1!$H5</f>
        <v>164.45000000000002</v>
      </c>
      <c r="D26" s="47">
        <f>D$11*Sheet1!$H5</f>
        <v>135.85</v>
      </c>
      <c r="E26" s="47">
        <f>E$11*Sheet1!$H5</f>
        <v>121.55000000000001</v>
      </c>
      <c r="F26" s="47">
        <f>F$11*Sheet1!$H5</f>
        <v>100.10000000000002</v>
      </c>
      <c r="G26" s="37">
        <f>SUM(B23:F26)</f>
        <v>7150.000000000001</v>
      </c>
      <c r="H26" t="b">
        <f>IF(F26&lt;=$C$4,TRUE,FALSE)</f>
        <v>0</v>
      </c>
    </row>
    <row r="27" spans="1:6" ht="15" thickBot="1">
      <c r="A27" s="38"/>
      <c r="B27" s="32" t="s">
        <v>52</v>
      </c>
      <c r="C27" s="33" t="s">
        <v>53</v>
      </c>
      <c r="D27" s="34" t="s">
        <v>54</v>
      </c>
      <c r="E27" s="35" t="s">
        <v>55</v>
      </c>
      <c r="F27" s="36" t="s">
        <v>56</v>
      </c>
    </row>
    <row r="28" spans="1:6" ht="14.25">
      <c r="A28" s="46" t="s">
        <v>0</v>
      </c>
      <c r="B28" s="47">
        <f>B$11*Sheet1!$J2</f>
        <v>637.065</v>
      </c>
      <c r="C28" s="47">
        <f>C$11*Sheet1!$J2</f>
        <v>542.6850000000001</v>
      </c>
      <c r="D28" s="47">
        <f>D$11*Sheet1!$J2</f>
        <v>448.305</v>
      </c>
      <c r="E28" s="47">
        <f>E$11*Sheet1!$J2</f>
        <v>401.115</v>
      </c>
      <c r="F28" s="47">
        <f>F$11*Sheet1!$J2</f>
        <v>330.33000000000004</v>
      </c>
    </row>
    <row r="29" spans="1:6" ht="14.25">
      <c r="A29" s="46" t="s">
        <v>1</v>
      </c>
      <c r="B29" s="47">
        <f>B$11*Sheet1!$J3</f>
        <v>521.2350000000001</v>
      </c>
      <c r="C29" s="47">
        <f>C$11*Sheet1!$J3</f>
        <v>444.01500000000004</v>
      </c>
      <c r="D29" s="47">
        <f>D$11*Sheet1!$J3</f>
        <v>366.795</v>
      </c>
      <c r="E29" s="47">
        <f>E$11*Sheet1!$J3</f>
        <v>328.185</v>
      </c>
      <c r="F29" s="47">
        <f>F$11*Sheet1!$J3</f>
        <v>270.27000000000004</v>
      </c>
    </row>
    <row r="30" spans="1:6" ht="14.25">
      <c r="A30" s="46" t="s">
        <v>2</v>
      </c>
      <c r="B30" s="47">
        <f>B$11*Sheet1!$J4</f>
        <v>386.1000000000001</v>
      </c>
      <c r="C30" s="47">
        <f>C$11*Sheet1!$J4</f>
        <v>328.90000000000003</v>
      </c>
      <c r="D30" s="47">
        <f>D$11*Sheet1!$J4</f>
        <v>271.7</v>
      </c>
      <c r="E30" s="47">
        <f>E$11*Sheet1!$J4</f>
        <v>243.10000000000002</v>
      </c>
      <c r="F30" s="47">
        <f>F$11*Sheet1!$J4</f>
        <v>200.20000000000005</v>
      </c>
    </row>
    <row r="31" spans="1:6" ht="14.25">
      <c r="A31" s="46" t="s">
        <v>3</v>
      </c>
      <c r="B31" s="47">
        <f>B$11*Sheet1!$J5</f>
        <v>250.96500000000003</v>
      </c>
      <c r="C31" s="47">
        <f>C$11*Sheet1!$J5</f>
        <v>213.785</v>
      </c>
      <c r="D31" s="47">
        <f>D$11*Sheet1!$J5</f>
        <v>176.60500000000002</v>
      </c>
      <c r="E31" s="47">
        <f>E$11*Sheet1!$J5</f>
        <v>158.01500000000001</v>
      </c>
      <c r="F31" s="47">
        <f>F$11*Sheet1!$J5</f>
        <v>130.13000000000002</v>
      </c>
    </row>
    <row r="32" spans="1:8" ht="14.25">
      <c r="A32" s="46" t="s">
        <v>4</v>
      </c>
      <c r="B32" s="47">
        <f>B$11*Sheet1!$J6</f>
        <v>135.13500000000002</v>
      </c>
      <c r="C32" s="47">
        <f>C$11*Sheet1!$J6</f>
        <v>115.11500000000001</v>
      </c>
      <c r="D32" s="47">
        <f>D$11*Sheet1!$J6</f>
        <v>95.09500000000001</v>
      </c>
      <c r="E32" s="47">
        <f>E$11*Sheet1!$J6</f>
        <v>85.08500000000001</v>
      </c>
      <c r="F32" s="47">
        <f>F$11*Sheet1!$J6</f>
        <v>70.07000000000002</v>
      </c>
      <c r="G32" s="37">
        <f>SUM(B28:F32)</f>
        <v>7150</v>
      </c>
      <c r="H32" t="b">
        <f>IF(F32&lt;=$C$4,TRUE,FALSE)</f>
        <v>0</v>
      </c>
    </row>
    <row r="33" spans="1:9" ht="15">
      <c r="A33" s="38"/>
      <c r="B33" s="41" t="s">
        <v>52</v>
      </c>
      <c r="C33" s="42" t="s">
        <v>53</v>
      </c>
      <c r="D33" s="43" t="s">
        <v>54</v>
      </c>
      <c r="E33" s="44" t="s">
        <v>55</v>
      </c>
      <c r="F33" s="45" t="s">
        <v>56</v>
      </c>
      <c r="I33" s="49"/>
    </row>
    <row r="34" spans="1:9" ht="14.25">
      <c r="A34" s="46" t="s">
        <v>0</v>
      </c>
      <c r="B34" s="47">
        <f>B$11*Sheet1!$L2</f>
        <v>540.5400000000001</v>
      </c>
      <c r="C34" s="47">
        <f>C$11*Sheet1!$L2</f>
        <v>460.46000000000004</v>
      </c>
      <c r="D34" s="47">
        <f>D$11*Sheet1!$L2</f>
        <v>380.38000000000005</v>
      </c>
      <c r="E34" s="47">
        <f>E$11*Sheet1!$L2</f>
        <v>340.34000000000003</v>
      </c>
      <c r="F34" s="47">
        <f>F$11*Sheet1!$L2</f>
        <v>280.2800000000001</v>
      </c>
      <c r="I34" s="49"/>
    </row>
    <row r="35" spans="1:9" ht="14.25">
      <c r="A35" s="46" t="s">
        <v>1</v>
      </c>
      <c r="B35" s="47">
        <f>B$11*Sheet1!$L3</f>
        <v>463.32000000000005</v>
      </c>
      <c r="C35" s="47">
        <f>C$11*Sheet1!$L3</f>
        <v>394.68</v>
      </c>
      <c r="D35" s="47">
        <f>D$11*Sheet1!$L3</f>
        <v>326.03999999999996</v>
      </c>
      <c r="E35" s="47">
        <f>E$11*Sheet1!$L3</f>
        <v>291.71999999999997</v>
      </c>
      <c r="F35" s="47">
        <f>F$11*Sheet1!$L3</f>
        <v>240.24</v>
      </c>
      <c r="I35" s="49"/>
    </row>
    <row r="36" spans="1:9" ht="14.25">
      <c r="A36" s="46" t="s">
        <v>2</v>
      </c>
      <c r="B36" s="47">
        <f>B$11*Sheet1!$L4</f>
        <v>366.7950000000001</v>
      </c>
      <c r="C36" s="47">
        <f>C$11*Sheet1!$L4</f>
        <v>312.455</v>
      </c>
      <c r="D36" s="47">
        <f>D$11*Sheet1!$L4</f>
        <v>258.115</v>
      </c>
      <c r="E36" s="47">
        <f>E$11*Sheet1!$L4</f>
        <v>230.945</v>
      </c>
      <c r="F36" s="47">
        <f>F$11*Sheet1!$L4</f>
        <v>190.19000000000003</v>
      </c>
      <c r="I36" s="49"/>
    </row>
    <row r="37" spans="1:9" ht="14.25">
      <c r="A37" s="46" t="s">
        <v>3</v>
      </c>
      <c r="B37" s="47">
        <f>B$11*Sheet1!$L5</f>
        <v>270.27000000000004</v>
      </c>
      <c r="C37" s="47">
        <f>C$11*Sheet1!$L5</f>
        <v>230.23000000000002</v>
      </c>
      <c r="D37" s="47">
        <f>D$11*Sheet1!$L5</f>
        <v>190.19000000000003</v>
      </c>
      <c r="E37" s="47">
        <f>E$11*Sheet1!$L5</f>
        <v>170.17000000000002</v>
      </c>
      <c r="F37" s="47">
        <f>F$11*Sheet1!$L5</f>
        <v>140.14000000000004</v>
      </c>
      <c r="I37" s="49"/>
    </row>
    <row r="38" spans="1:9" ht="14.25">
      <c r="A38" s="46" t="s">
        <v>4</v>
      </c>
      <c r="B38" s="47">
        <f>B$11*Sheet1!$L6</f>
        <v>173.745</v>
      </c>
      <c r="C38" s="47">
        <f>C$11*Sheet1!$L6</f>
        <v>148.005</v>
      </c>
      <c r="D38" s="47">
        <f>D$11*Sheet1!$L6</f>
        <v>122.265</v>
      </c>
      <c r="E38" s="47">
        <f>E$11*Sheet1!$L6</f>
        <v>109.395</v>
      </c>
      <c r="F38" s="47">
        <f>F$11*Sheet1!$L6</f>
        <v>90.09</v>
      </c>
      <c r="I38" s="49"/>
    </row>
    <row r="39" spans="1:9" ht="14.25">
      <c r="A39" s="46" t="s">
        <v>5</v>
      </c>
      <c r="B39" s="47">
        <f>B$11*Sheet1!$L7</f>
        <v>115.83000000000001</v>
      </c>
      <c r="C39" s="47">
        <f>C$11*Sheet1!$L7</f>
        <v>98.67</v>
      </c>
      <c r="D39" s="47">
        <f>D$11*Sheet1!$L7</f>
        <v>81.50999999999999</v>
      </c>
      <c r="E39" s="47">
        <f>E$11*Sheet1!$L7</f>
        <v>72.92999999999999</v>
      </c>
      <c r="F39" s="47">
        <f>F$11*Sheet1!$L7</f>
        <v>60.06</v>
      </c>
      <c r="G39" s="37">
        <f>SUM(B34:F39)</f>
        <v>7150.000000000002</v>
      </c>
      <c r="H39" t="b">
        <f>IF(F39&lt;=$C$4,TRUE,FALSE)</f>
        <v>0</v>
      </c>
      <c r="I39" s="49"/>
    </row>
    <row r="40" spans="1:6" ht="15">
      <c r="A40" s="38"/>
      <c r="B40" s="41" t="s">
        <v>52</v>
      </c>
      <c r="C40" s="42" t="s">
        <v>53</v>
      </c>
      <c r="D40" s="43" t="s">
        <v>54</v>
      </c>
      <c r="E40" s="44" t="s">
        <v>55</v>
      </c>
      <c r="F40" s="45" t="s">
        <v>56</v>
      </c>
    </row>
    <row r="41" spans="1:7" ht="14.25">
      <c r="A41" s="46" t="s">
        <v>0</v>
      </c>
      <c r="B41" s="47">
        <f>B$11*Sheet1!$M2</f>
        <v>482.62500000000006</v>
      </c>
      <c r="C41" s="47">
        <f>C$11*Sheet1!$M2</f>
        <v>411.125</v>
      </c>
      <c r="D41" s="47">
        <f>D$11*Sheet1!$M2</f>
        <v>339.625</v>
      </c>
      <c r="E41" s="47">
        <f>E$11*Sheet1!$M2</f>
        <v>303.875</v>
      </c>
      <c r="F41" s="47">
        <f>F$11*Sheet1!$M2</f>
        <v>250.25000000000003</v>
      </c>
      <c r="G41" s="40"/>
    </row>
    <row r="42" spans="1:7" ht="14.25">
      <c r="A42" s="46" t="s">
        <v>1</v>
      </c>
      <c r="B42" s="47">
        <f>B$11*Sheet1!$M3</f>
        <v>405.40500000000003</v>
      </c>
      <c r="C42" s="47">
        <f>C$11*Sheet1!$M3</f>
        <v>345.34499999999997</v>
      </c>
      <c r="D42" s="47">
        <f>D$11*Sheet1!$M3</f>
        <v>285.28499999999997</v>
      </c>
      <c r="E42" s="47">
        <f>E$11*Sheet1!$M3</f>
        <v>255.255</v>
      </c>
      <c r="F42" s="47">
        <f>F$11*Sheet1!$M3</f>
        <v>210.21</v>
      </c>
      <c r="G42" s="40"/>
    </row>
    <row r="43" spans="1:7" ht="14.25">
      <c r="A43" s="46" t="s">
        <v>2</v>
      </c>
      <c r="B43" s="47">
        <f>B$11*Sheet1!$M4</f>
        <v>347.49</v>
      </c>
      <c r="C43" s="47">
        <f>C$11*Sheet1!$M4</f>
        <v>296.01</v>
      </c>
      <c r="D43" s="47">
        <f>D$11*Sheet1!$M4</f>
        <v>244.53</v>
      </c>
      <c r="E43" s="47">
        <f>E$11*Sheet1!$M4</f>
        <v>218.79</v>
      </c>
      <c r="F43" s="47">
        <f>F$11*Sheet1!$M4</f>
        <v>180.18</v>
      </c>
      <c r="G43" s="40"/>
    </row>
    <row r="44" spans="1:7" ht="14.25">
      <c r="A44" s="46" t="s">
        <v>3</v>
      </c>
      <c r="B44" s="47">
        <f>B$11*Sheet1!$M5</f>
        <v>270.27000000000004</v>
      </c>
      <c r="C44" s="47">
        <f>C$11*Sheet1!$M5</f>
        <v>230.23000000000002</v>
      </c>
      <c r="D44" s="47">
        <f>D$11*Sheet1!$M5</f>
        <v>190.19000000000003</v>
      </c>
      <c r="E44" s="47">
        <f>E$11*Sheet1!$M5</f>
        <v>170.17000000000002</v>
      </c>
      <c r="F44" s="47">
        <f>F$11*Sheet1!$M5</f>
        <v>140.14000000000004</v>
      </c>
      <c r="G44" s="40"/>
    </row>
    <row r="45" spans="1:7" ht="14.25">
      <c r="A45" s="46" t="s">
        <v>4</v>
      </c>
      <c r="B45" s="47">
        <f>B$11*Sheet1!$M6</f>
        <v>193.05000000000004</v>
      </c>
      <c r="C45" s="47">
        <f>C$11*Sheet1!$M6</f>
        <v>164.45000000000002</v>
      </c>
      <c r="D45" s="47">
        <f>D$11*Sheet1!$M6</f>
        <v>135.85</v>
      </c>
      <c r="E45" s="47">
        <f>E$11*Sheet1!$M6</f>
        <v>121.55000000000001</v>
      </c>
      <c r="F45" s="47">
        <f>F$11*Sheet1!$M6</f>
        <v>100.10000000000002</v>
      </c>
      <c r="G45" s="40"/>
    </row>
    <row r="46" spans="1:7" ht="14.25">
      <c r="A46" s="46" t="s">
        <v>5</v>
      </c>
      <c r="B46" s="47">
        <f>B$11*Sheet1!$M7</f>
        <v>135.13500000000002</v>
      </c>
      <c r="C46" s="47">
        <f>C$11*Sheet1!$M7</f>
        <v>115.11500000000001</v>
      </c>
      <c r="D46" s="47">
        <f>D$11*Sheet1!$M7</f>
        <v>95.09500000000001</v>
      </c>
      <c r="E46" s="47">
        <f>E$11*Sheet1!$M7</f>
        <v>85.08500000000001</v>
      </c>
      <c r="F46" s="47">
        <f>F$11*Sheet1!$M7</f>
        <v>70.07000000000002</v>
      </c>
      <c r="G46" s="40"/>
    </row>
    <row r="47" spans="1:8" ht="14.25">
      <c r="A47" s="46" t="s">
        <v>6</v>
      </c>
      <c r="B47" s="47">
        <f>B$11*Sheet1!$M8</f>
        <v>96.52500000000002</v>
      </c>
      <c r="C47" s="47">
        <f>C$11*Sheet1!$M8</f>
        <v>82.22500000000001</v>
      </c>
      <c r="D47" s="47">
        <f>D$11*Sheet1!$M8</f>
        <v>67.925</v>
      </c>
      <c r="E47" s="47">
        <f>E$11*Sheet1!$M8</f>
        <v>60.775000000000006</v>
      </c>
      <c r="F47" s="47">
        <f>F$11*Sheet1!$M8</f>
        <v>50.05000000000001</v>
      </c>
      <c r="G47" s="37">
        <f>SUM(B41:F47)</f>
        <v>7150.000000000001</v>
      </c>
      <c r="H47" t="b">
        <f>IF(F47&lt;=$C$4,TRUE,FALSE)</f>
        <v>0</v>
      </c>
    </row>
    <row r="48" spans="1:6" ht="15">
      <c r="A48" s="38"/>
      <c r="B48" s="41" t="s">
        <v>52</v>
      </c>
      <c r="C48" s="42" t="s">
        <v>53</v>
      </c>
      <c r="D48" s="43" t="s">
        <v>54</v>
      </c>
      <c r="E48" s="44" t="s">
        <v>55</v>
      </c>
      <c r="F48" s="45" t="s">
        <v>56</v>
      </c>
    </row>
    <row r="49" spans="1:9" ht="14.25">
      <c r="A49" s="46" t="s">
        <v>0</v>
      </c>
      <c r="B49" s="47">
        <f>B$11*Sheet1!$N2</f>
        <v>444.01500000000004</v>
      </c>
      <c r="C49" s="47">
        <f>C$11*Sheet1!$N2</f>
        <v>378.235</v>
      </c>
      <c r="D49" s="47">
        <f>D$11*Sheet1!$N2</f>
        <v>312.45500000000004</v>
      </c>
      <c r="E49" s="47">
        <f>E$11*Sheet1!$N2</f>
        <v>279.565</v>
      </c>
      <c r="F49" s="47">
        <f>F$11*Sheet1!$N2</f>
        <v>230.23000000000005</v>
      </c>
      <c r="I49" s="49"/>
    </row>
    <row r="50" spans="1:9" ht="14.25">
      <c r="A50" s="46" t="s">
        <v>1</v>
      </c>
      <c r="B50" s="47">
        <f>B$11*Sheet1!$N3</f>
        <v>366.7950000000001</v>
      </c>
      <c r="C50" s="47">
        <f>C$11*Sheet1!$N3</f>
        <v>312.455</v>
      </c>
      <c r="D50" s="47">
        <f>D$11*Sheet1!$N3</f>
        <v>258.115</v>
      </c>
      <c r="E50" s="47">
        <f>E$11*Sheet1!$N3</f>
        <v>230.945</v>
      </c>
      <c r="F50" s="47">
        <f>F$11*Sheet1!$N3</f>
        <v>190.19000000000003</v>
      </c>
      <c r="I50" s="49"/>
    </row>
    <row r="51" spans="1:9" ht="14.25">
      <c r="A51" s="46" t="s">
        <v>2</v>
      </c>
      <c r="B51" s="47">
        <f>B$11*Sheet1!$N4</f>
        <v>328.18500000000006</v>
      </c>
      <c r="C51" s="47">
        <f>C$11*Sheet1!$N4</f>
        <v>279.565</v>
      </c>
      <c r="D51" s="47">
        <f>D$11*Sheet1!$N4</f>
        <v>230.94500000000002</v>
      </c>
      <c r="E51" s="47">
        <f>E$11*Sheet1!$N4</f>
        <v>206.63500000000002</v>
      </c>
      <c r="F51" s="47">
        <f>F$11*Sheet1!$N4</f>
        <v>170.17000000000004</v>
      </c>
      <c r="I51" s="49"/>
    </row>
    <row r="52" spans="1:9" ht="14.25">
      <c r="A52" s="46" t="s">
        <v>3</v>
      </c>
      <c r="B52" s="47">
        <f>B$11*Sheet1!$N5</f>
        <v>270.27000000000004</v>
      </c>
      <c r="C52" s="47">
        <f>C$11*Sheet1!$N5</f>
        <v>230.23000000000002</v>
      </c>
      <c r="D52" s="47">
        <f>D$11*Sheet1!$N5</f>
        <v>190.19000000000003</v>
      </c>
      <c r="E52" s="47">
        <f>E$11*Sheet1!$N5</f>
        <v>170.17000000000002</v>
      </c>
      <c r="F52" s="47">
        <f>F$11*Sheet1!$N5</f>
        <v>140.14000000000004</v>
      </c>
      <c r="I52" s="49"/>
    </row>
    <row r="53" spans="1:9" ht="14.25">
      <c r="A53" s="46" t="s">
        <v>4</v>
      </c>
      <c r="B53" s="47">
        <f>B$11*Sheet1!$N6</f>
        <v>212.35500000000002</v>
      </c>
      <c r="C53" s="47">
        <f>C$11*Sheet1!$N6</f>
        <v>180.895</v>
      </c>
      <c r="D53" s="47">
        <f>D$11*Sheet1!$N6</f>
        <v>149.435</v>
      </c>
      <c r="E53" s="47">
        <f>E$11*Sheet1!$N6</f>
        <v>133.705</v>
      </c>
      <c r="F53" s="47">
        <f>F$11*Sheet1!$N6</f>
        <v>110.11000000000001</v>
      </c>
      <c r="I53" s="49"/>
    </row>
    <row r="54" spans="1:9" ht="14.25">
      <c r="A54" s="46" t="s">
        <v>5</v>
      </c>
      <c r="B54" s="47">
        <f>B$11*Sheet1!$N7</f>
        <v>135.13500000000002</v>
      </c>
      <c r="C54" s="47">
        <f>C$11*Sheet1!$N7</f>
        <v>115.11500000000001</v>
      </c>
      <c r="D54" s="47">
        <f>D$11*Sheet1!$N7</f>
        <v>95.09500000000001</v>
      </c>
      <c r="E54" s="47">
        <f>E$11*Sheet1!$N7</f>
        <v>85.08500000000001</v>
      </c>
      <c r="F54" s="47">
        <f>F$11*Sheet1!$N7</f>
        <v>70.07000000000002</v>
      </c>
      <c r="I54" s="49"/>
    </row>
    <row r="55" spans="1:9" ht="14.25">
      <c r="A55" s="46" t="s">
        <v>6</v>
      </c>
      <c r="B55" s="47">
        <f>B$11*Sheet1!$N8</f>
        <v>96.52500000000002</v>
      </c>
      <c r="C55" s="47">
        <f>C$11*Sheet1!$N8</f>
        <v>82.22500000000001</v>
      </c>
      <c r="D55" s="47">
        <f>D$11*Sheet1!$N8</f>
        <v>67.925</v>
      </c>
      <c r="E55" s="47">
        <f>E$11*Sheet1!$N8</f>
        <v>60.775000000000006</v>
      </c>
      <c r="F55" s="47">
        <f>F$11*Sheet1!$N8</f>
        <v>50.05000000000001</v>
      </c>
      <c r="I55" s="49"/>
    </row>
    <row r="56" spans="1:9" ht="14.25">
      <c r="A56" s="46" t="s">
        <v>7</v>
      </c>
      <c r="B56" s="47">
        <f>B$11*Sheet1!$N9</f>
        <v>77.22000000000001</v>
      </c>
      <c r="C56" s="47">
        <f>C$11*Sheet1!$N9</f>
        <v>65.78</v>
      </c>
      <c r="D56" s="47">
        <f>D$11*Sheet1!$N9</f>
        <v>54.34</v>
      </c>
      <c r="E56" s="47">
        <f>E$11*Sheet1!$N9</f>
        <v>48.620000000000005</v>
      </c>
      <c r="F56" s="47">
        <f>F$11*Sheet1!$N9</f>
        <v>40.040000000000006</v>
      </c>
      <c r="G56" s="37">
        <f>SUM(B49:F56)</f>
        <v>7150</v>
      </c>
      <c r="H56" t="b">
        <f>IF(F56&lt;=$C$4,TRUE,FALSE)</f>
        <v>1</v>
      </c>
      <c r="I56" s="49"/>
    </row>
    <row r="57" spans="1:6" ht="15">
      <c r="A57" s="38"/>
      <c r="B57" s="41" t="s">
        <v>52</v>
      </c>
      <c r="C57" s="42" t="s">
        <v>53</v>
      </c>
      <c r="D57" s="43" t="s">
        <v>54</v>
      </c>
      <c r="E57" s="44" t="s">
        <v>55</v>
      </c>
      <c r="F57" s="45" t="s">
        <v>56</v>
      </c>
    </row>
    <row r="58" spans="1:6" ht="14.25">
      <c r="A58" s="50" t="s">
        <v>0</v>
      </c>
      <c r="B58" s="51">
        <f>B$11*Sheet1!$O2</f>
        <v>405.40500000000003</v>
      </c>
      <c r="C58" s="51">
        <f>C$11*Sheet1!$O2</f>
        <v>345.34499999999997</v>
      </c>
      <c r="D58" s="51">
        <f>D$11*Sheet1!$O2</f>
        <v>285.28499999999997</v>
      </c>
      <c r="E58" s="51">
        <f>E$11*Sheet1!$O2</f>
        <v>255.255</v>
      </c>
      <c r="F58" s="51">
        <f>F$11*Sheet1!$O2</f>
        <v>210.21</v>
      </c>
    </row>
    <row r="59" spans="1:6" ht="14.25">
      <c r="A59" s="50" t="s">
        <v>1</v>
      </c>
      <c r="B59" s="51">
        <f>B$11*Sheet1!$O3</f>
        <v>347.49</v>
      </c>
      <c r="C59" s="51">
        <f>C$11*Sheet1!$O3</f>
        <v>296.01</v>
      </c>
      <c r="D59" s="51">
        <f>D$11*Sheet1!$O3</f>
        <v>244.53</v>
      </c>
      <c r="E59" s="51">
        <f>E$11*Sheet1!$O3</f>
        <v>218.79</v>
      </c>
      <c r="F59" s="51">
        <f>F$11*Sheet1!$O3</f>
        <v>180.18</v>
      </c>
    </row>
    <row r="60" spans="1:6" ht="14.25">
      <c r="A60" s="50" t="s">
        <v>2</v>
      </c>
      <c r="B60" s="51">
        <f>B$11*Sheet1!$O4</f>
        <v>308.88000000000005</v>
      </c>
      <c r="C60" s="51">
        <f>C$11*Sheet1!$O4</f>
        <v>263.12</v>
      </c>
      <c r="D60" s="51">
        <f>D$11*Sheet1!$O4</f>
        <v>217.36</v>
      </c>
      <c r="E60" s="51">
        <f>E$11*Sheet1!$O4</f>
        <v>194.48000000000002</v>
      </c>
      <c r="F60" s="51">
        <f>F$11*Sheet1!$O4</f>
        <v>160.16000000000003</v>
      </c>
    </row>
    <row r="61" spans="1:6" ht="14.25">
      <c r="A61" s="50" t="s">
        <v>3</v>
      </c>
      <c r="B61" s="51">
        <f>B$11*Sheet1!$O5</f>
        <v>260.61750000000006</v>
      </c>
      <c r="C61" s="51">
        <f>C$11*Sheet1!$O5</f>
        <v>222.00750000000002</v>
      </c>
      <c r="D61" s="51">
        <f>D$11*Sheet1!$O5</f>
        <v>183.3975</v>
      </c>
      <c r="E61" s="51">
        <f>E$11*Sheet1!$O5</f>
        <v>164.0925</v>
      </c>
      <c r="F61" s="51">
        <f>F$11*Sheet1!$O5</f>
        <v>135.13500000000002</v>
      </c>
    </row>
    <row r="62" spans="1:6" ht="14.25">
      <c r="A62" s="50" t="s">
        <v>4</v>
      </c>
      <c r="B62" s="51">
        <f>B$11*Sheet1!$O6</f>
        <v>212.35500000000002</v>
      </c>
      <c r="C62" s="51">
        <f>C$11*Sheet1!$O6</f>
        <v>180.895</v>
      </c>
      <c r="D62" s="51">
        <f>D$11*Sheet1!$O6</f>
        <v>149.435</v>
      </c>
      <c r="E62" s="51">
        <f>E$11*Sheet1!$O6</f>
        <v>133.705</v>
      </c>
      <c r="F62" s="51">
        <f>F$11*Sheet1!$O6</f>
        <v>110.11000000000001</v>
      </c>
    </row>
    <row r="63" spans="1:6" ht="14.25">
      <c r="A63" s="50" t="s">
        <v>5</v>
      </c>
      <c r="B63" s="51">
        <f>B$11*Sheet1!$O7</f>
        <v>154.44000000000003</v>
      </c>
      <c r="C63" s="51">
        <f>C$11*Sheet1!$O7</f>
        <v>131.56</v>
      </c>
      <c r="D63" s="51">
        <f>D$11*Sheet1!$O7</f>
        <v>108.68</v>
      </c>
      <c r="E63" s="51">
        <f>E$11*Sheet1!$O7</f>
        <v>97.24000000000001</v>
      </c>
      <c r="F63" s="51">
        <f>F$11*Sheet1!$O7</f>
        <v>80.08000000000001</v>
      </c>
    </row>
    <row r="64" spans="1:6" ht="14.25">
      <c r="A64" s="50" t="s">
        <v>6</v>
      </c>
      <c r="B64" s="51">
        <f>B$11*Sheet1!$O8</f>
        <v>96.52500000000002</v>
      </c>
      <c r="C64" s="51">
        <f>C$11*Sheet1!$O8</f>
        <v>82.22500000000001</v>
      </c>
      <c r="D64" s="51">
        <f>D$11*Sheet1!$O8</f>
        <v>67.925</v>
      </c>
      <c r="E64" s="51">
        <f>E$11*Sheet1!$O8</f>
        <v>60.775000000000006</v>
      </c>
      <c r="F64" s="51">
        <f>F$11*Sheet1!$O8</f>
        <v>50.05000000000001</v>
      </c>
    </row>
    <row r="65" spans="1:6" ht="14.25">
      <c r="A65" s="50" t="s">
        <v>7</v>
      </c>
      <c r="B65" s="51">
        <f>B$11*Sheet1!$O9</f>
        <v>77.22000000000001</v>
      </c>
      <c r="C65" s="51">
        <f>C$11*Sheet1!$O9</f>
        <v>65.78</v>
      </c>
      <c r="D65" s="51">
        <f>D$11*Sheet1!$O9</f>
        <v>54.34</v>
      </c>
      <c r="E65" s="51">
        <f>E$11*Sheet1!$O9</f>
        <v>48.620000000000005</v>
      </c>
      <c r="F65" s="51">
        <f>F$11*Sheet1!$O9</f>
        <v>40.040000000000006</v>
      </c>
    </row>
    <row r="66" spans="1:8" ht="14.25">
      <c r="A66" s="50" t="s">
        <v>8</v>
      </c>
      <c r="B66" s="51">
        <f>B$11*Sheet1!$O10</f>
        <v>67.56750000000001</v>
      </c>
      <c r="C66" s="51">
        <f>C$11*Sheet1!$O10</f>
        <v>57.557500000000005</v>
      </c>
      <c r="D66" s="51">
        <f>D$11*Sheet1!$O10</f>
        <v>47.54750000000001</v>
      </c>
      <c r="E66" s="51">
        <f>E$11*Sheet1!$O10</f>
        <v>42.542500000000004</v>
      </c>
      <c r="F66" s="51">
        <f>F$11*Sheet1!$O10</f>
        <v>35.03500000000001</v>
      </c>
      <c r="G66" s="37">
        <f>SUM(B58:F66)</f>
        <v>7149.999999999999</v>
      </c>
      <c r="H66" t="b">
        <f>IF(F66&lt;=$C$4,TRUE,FALSE)</f>
        <v>1</v>
      </c>
    </row>
    <row r="67" spans="1:6" ht="15">
      <c r="A67" s="50"/>
      <c r="B67" s="41" t="s">
        <v>52</v>
      </c>
      <c r="C67" s="42" t="s">
        <v>53</v>
      </c>
      <c r="D67" s="43" t="s">
        <v>54</v>
      </c>
      <c r="E67" s="44" t="s">
        <v>55</v>
      </c>
      <c r="F67" s="45" t="s">
        <v>56</v>
      </c>
    </row>
    <row r="68" spans="1:6" ht="14.25">
      <c r="A68" s="46" t="s">
        <v>0</v>
      </c>
      <c r="B68" s="47">
        <f>B$11*Sheet1!$P2</f>
        <v>386.1000000000001</v>
      </c>
      <c r="C68" s="47">
        <f>C$11*Sheet1!$P2</f>
        <v>328.90000000000003</v>
      </c>
      <c r="D68" s="47">
        <f>D$11*Sheet1!$P2</f>
        <v>271.7</v>
      </c>
      <c r="E68" s="47">
        <f>E$11*Sheet1!$P2</f>
        <v>243.10000000000002</v>
      </c>
      <c r="F68" s="47">
        <f>F$11*Sheet1!$P2</f>
        <v>200.20000000000005</v>
      </c>
    </row>
    <row r="69" spans="1:6" ht="14.25">
      <c r="A69" s="46" t="s">
        <v>1</v>
      </c>
      <c r="B69" s="47">
        <f>B$11*Sheet1!$P3</f>
        <v>347.49</v>
      </c>
      <c r="C69" s="47">
        <f>C$11*Sheet1!$P3</f>
        <v>296.01</v>
      </c>
      <c r="D69" s="47">
        <f>D$11*Sheet1!$P3</f>
        <v>244.53</v>
      </c>
      <c r="E69" s="47">
        <f>E$11*Sheet1!$P3</f>
        <v>218.79</v>
      </c>
      <c r="F69" s="47">
        <f>F$11*Sheet1!$P3</f>
        <v>180.18</v>
      </c>
    </row>
    <row r="70" spans="1:6" ht="14.25">
      <c r="A70" s="46" t="s">
        <v>2</v>
      </c>
      <c r="B70" s="47">
        <f>B$11*Sheet1!$P4</f>
        <v>289.57500000000005</v>
      </c>
      <c r="C70" s="47">
        <f>C$11*Sheet1!$P4</f>
        <v>246.67499999999998</v>
      </c>
      <c r="D70" s="47">
        <f>D$11*Sheet1!$P4</f>
        <v>203.775</v>
      </c>
      <c r="E70" s="47">
        <f>E$11*Sheet1!$P4</f>
        <v>182.325</v>
      </c>
      <c r="F70" s="47">
        <f>F$11*Sheet1!$P4</f>
        <v>150.15</v>
      </c>
    </row>
    <row r="71" spans="1:6" ht="14.25">
      <c r="A71" s="46" t="s">
        <v>3</v>
      </c>
      <c r="B71" s="47">
        <f>B$11*Sheet1!$P5</f>
        <v>241.31250000000003</v>
      </c>
      <c r="C71" s="47">
        <f>C$11*Sheet1!$P5</f>
        <v>205.5625</v>
      </c>
      <c r="D71" s="47">
        <f>D$11*Sheet1!$P5</f>
        <v>169.8125</v>
      </c>
      <c r="E71" s="47">
        <f>E$11*Sheet1!$P5</f>
        <v>151.9375</v>
      </c>
      <c r="F71" s="47">
        <f>F$11*Sheet1!$P5</f>
        <v>125.12500000000001</v>
      </c>
    </row>
    <row r="72" spans="1:6" ht="14.25">
      <c r="A72" s="46" t="s">
        <v>4</v>
      </c>
      <c r="B72" s="47">
        <f>B$11*Sheet1!$P6</f>
        <v>193.05000000000004</v>
      </c>
      <c r="C72" s="47">
        <f>C$11*Sheet1!$P6</f>
        <v>164.45000000000002</v>
      </c>
      <c r="D72" s="47">
        <f>D$11*Sheet1!$P6</f>
        <v>135.85</v>
      </c>
      <c r="E72" s="47">
        <f>E$11*Sheet1!$P6</f>
        <v>121.55000000000001</v>
      </c>
      <c r="F72" s="47">
        <f>F$11*Sheet1!$P6</f>
        <v>100.10000000000002</v>
      </c>
    </row>
    <row r="73" spans="1:6" ht="14.25">
      <c r="A73" s="46" t="s">
        <v>5</v>
      </c>
      <c r="B73" s="47">
        <f>B$11*Sheet1!$P7</f>
        <v>154.44000000000003</v>
      </c>
      <c r="C73" s="47">
        <f>C$11*Sheet1!$P7</f>
        <v>131.56</v>
      </c>
      <c r="D73" s="47">
        <f>D$11*Sheet1!$P7</f>
        <v>108.68</v>
      </c>
      <c r="E73" s="47">
        <f>E$11*Sheet1!$P7</f>
        <v>97.24000000000001</v>
      </c>
      <c r="F73" s="47">
        <f>F$11*Sheet1!$P7</f>
        <v>80.08000000000001</v>
      </c>
    </row>
    <row r="74" spans="1:6" ht="14.25">
      <c r="A74" s="46" t="s">
        <v>6</v>
      </c>
      <c r="B74" s="47">
        <f>B$11*Sheet1!$P8</f>
        <v>115.83000000000001</v>
      </c>
      <c r="C74" s="47">
        <f>C$11*Sheet1!$P8</f>
        <v>98.67</v>
      </c>
      <c r="D74" s="47">
        <f>D$11*Sheet1!$P8</f>
        <v>81.50999999999999</v>
      </c>
      <c r="E74" s="47">
        <f>E$11*Sheet1!$P8</f>
        <v>72.92999999999999</v>
      </c>
      <c r="F74" s="47">
        <f>F$11*Sheet1!$P8</f>
        <v>60.06</v>
      </c>
    </row>
    <row r="75" spans="1:6" ht="14.25">
      <c r="A75" s="46" t="s">
        <v>7</v>
      </c>
      <c r="B75" s="47">
        <f>B$11*Sheet1!$P9</f>
        <v>77.22000000000001</v>
      </c>
      <c r="C75" s="47">
        <f>C$11*Sheet1!$P9</f>
        <v>65.78</v>
      </c>
      <c r="D75" s="47">
        <f>D$11*Sheet1!$P9</f>
        <v>54.34</v>
      </c>
      <c r="E75" s="47">
        <f>E$11*Sheet1!$P9</f>
        <v>48.620000000000005</v>
      </c>
      <c r="F75" s="47">
        <f>F$11*Sheet1!$P9</f>
        <v>40.040000000000006</v>
      </c>
    </row>
    <row r="76" spans="1:6" ht="14.25">
      <c r="A76" s="46" t="s">
        <v>8</v>
      </c>
      <c r="B76" s="47">
        <f>B$11*Sheet1!$P10</f>
        <v>67.56750000000001</v>
      </c>
      <c r="C76" s="47">
        <f>C$11*Sheet1!$P10</f>
        <v>57.557500000000005</v>
      </c>
      <c r="D76" s="47">
        <f>D$11*Sheet1!$P10</f>
        <v>47.54750000000001</v>
      </c>
      <c r="E76" s="47">
        <f>E$11*Sheet1!$P10</f>
        <v>42.542500000000004</v>
      </c>
      <c r="F76" s="47">
        <f>F$11*Sheet1!$P10</f>
        <v>35.03500000000001</v>
      </c>
    </row>
    <row r="77" spans="1:8" ht="14.25">
      <c r="A77" s="46" t="s">
        <v>9</v>
      </c>
      <c r="B77" s="47">
        <f>B$11*Sheet1!$P11</f>
        <v>57.915000000000006</v>
      </c>
      <c r="C77" s="47">
        <f>C$11*Sheet1!$P11</f>
        <v>49.335</v>
      </c>
      <c r="D77" s="47">
        <f>D$11*Sheet1!$P11</f>
        <v>40.754999999999995</v>
      </c>
      <c r="E77" s="47">
        <f>E$11*Sheet1!$P11</f>
        <v>36.464999999999996</v>
      </c>
      <c r="F77" s="47">
        <f>F$11*Sheet1!$P11</f>
        <v>30.03</v>
      </c>
      <c r="G77" s="37">
        <f>SUM(B68:F77)</f>
        <v>7150.000000000001</v>
      </c>
      <c r="H77" t="b">
        <f>IF(F77&lt;=$C$4,TRUE,FALSE)</f>
        <v>1</v>
      </c>
    </row>
    <row r="78" spans="1:6" ht="15">
      <c r="A78" s="38"/>
      <c r="B78" s="41" t="s">
        <v>52</v>
      </c>
      <c r="C78" s="42" t="s">
        <v>53</v>
      </c>
      <c r="D78" s="43" t="s">
        <v>54</v>
      </c>
      <c r="E78" s="44" t="s">
        <v>55</v>
      </c>
      <c r="F78" s="45" t="s">
        <v>56</v>
      </c>
    </row>
    <row r="79" spans="1:6" ht="14.25">
      <c r="A79" s="50" t="s">
        <v>0</v>
      </c>
      <c r="B79" s="51">
        <f>B$11*Sheet1!$Q2</f>
        <v>366.7950000000001</v>
      </c>
      <c r="C79" s="51">
        <f>C$11*Sheet1!$Q2</f>
        <v>312.455</v>
      </c>
      <c r="D79" s="51">
        <f>D$11*Sheet1!$Q2</f>
        <v>258.115</v>
      </c>
      <c r="E79" s="51">
        <f>E$11*Sheet1!$Q2</f>
        <v>230.945</v>
      </c>
      <c r="F79" s="51">
        <f>F$11*Sheet1!$Q2</f>
        <v>190.19000000000003</v>
      </c>
    </row>
    <row r="80" spans="1:6" ht="14.25">
      <c r="A80" s="50" t="s">
        <v>1</v>
      </c>
      <c r="B80" s="51">
        <f>B$11*Sheet1!$Q3</f>
        <v>328.18500000000006</v>
      </c>
      <c r="C80" s="51">
        <f>C$11*Sheet1!$Q3</f>
        <v>279.565</v>
      </c>
      <c r="D80" s="51">
        <f>D$11*Sheet1!$Q3</f>
        <v>230.94500000000002</v>
      </c>
      <c r="E80" s="51">
        <f>E$11*Sheet1!$Q3</f>
        <v>206.63500000000002</v>
      </c>
      <c r="F80" s="51">
        <f>F$11*Sheet1!$Q3</f>
        <v>170.17000000000004</v>
      </c>
    </row>
    <row r="81" spans="1:6" ht="14.25">
      <c r="A81" s="50" t="s">
        <v>2</v>
      </c>
      <c r="B81" s="51">
        <f>B$11*Sheet1!$Q4</f>
        <v>270.27000000000004</v>
      </c>
      <c r="C81" s="51">
        <f>C$11*Sheet1!$Q4</f>
        <v>230.23000000000002</v>
      </c>
      <c r="D81" s="51">
        <f>D$11*Sheet1!$Q4</f>
        <v>190.19000000000003</v>
      </c>
      <c r="E81" s="51">
        <f>E$11*Sheet1!$Q4</f>
        <v>170.17000000000002</v>
      </c>
      <c r="F81" s="51">
        <f>F$11*Sheet1!$Q4</f>
        <v>140.14000000000004</v>
      </c>
    </row>
    <row r="82" spans="1:6" ht="14.25">
      <c r="A82" s="50" t="s">
        <v>3</v>
      </c>
      <c r="B82" s="51">
        <f>B$11*Sheet1!$Q5</f>
        <v>231.66000000000003</v>
      </c>
      <c r="C82" s="51">
        <f>C$11*Sheet1!$Q5</f>
        <v>197.34</v>
      </c>
      <c r="D82" s="51">
        <f>D$11*Sheet1!$Q5</f>
        <v>163.01999999999998</v>
      </c>
      <c r="E82" s="51">
        <f>E$11*Sheet1!$Q5</f>
        <v>145.85999999999999</v>
      </c>
      <c r="F82" s="51">
        <f>F$11*Sheet1!$Q5</f>
        <v>120.12</v>
      </c>
    </row>
    <row r="83" spans="1:6" ht="14.25">
      <c r="A83" s="50" t="s">
        <v>4</v>
      </c>
      <c r="B83" s="51">
        <f>B$11*Sheet1!$Q6</f>
        <v>183.39750000000004</v>
      </c>
      <c r="C83" s="51">
        <f>C$11*Sheet1!$Q6</f>
        <v>156.2275</v>
      </c>
      <c r="D83" s="51">
        <f>D$11*Sheet1!$Q6</f>
        <v>129.0575</v>
      </c>
      <c r="E83" s="51">
        <f>E$11*Sheet1!$Q6</f>
        <v>115.4725</v>
      </c>
      <c r="F83" s="51">
        <f>F$11*Sheet1!$Q6</f>
        <v>95.09500000000001</v>
      </c>
    </row>
    <row r="84" spans="1:6" ht="14.25">
      <c r="A84" s="50" t="s">
        <v>5</v>
      </c>
      <c r="B84" s="51">
        <f>B$11*Sheet1!$Q7</f>
        <v>135.13500000000002</v>
      </c>
      <c r="C84" s="51">
        <f>C$11*Sheet1!$Q7</f>
        <v>115.11500000000001</v>
      </c>
      <c r="D84" s="51">
        <f>D$11*Sheet1!$Q7</f>
        <v>95.09500000000001</v>
      </c>
      <c r="E84" s="51">
        <f>E$11*Sheet1!$Q7</f>
        <v>85.08500000000001</v>
      </c>
      <c r="F84" s="51">
        <f>F$11*Sheet1!$Q7</f>
        <v>70.07000000000002</v>
      </c>
    </row>
    <row r="85" spans="1:6" ht="14.25">
      <c r="A85" s="50" t="s">
        <v>6</v>
      </c>
      <c r="B85" s="51">
        <f>B$11*Sheet1!$Q8</f>
        <v>115.83000000000001</v>
      </c>
      <c r="C85" s="51">
        <f>C$11*Sheet1!$Q8</f>
        <v>98.67</v>
      </c>
      <c r="D85" s="51">
        <f>D$11*Sheet1!$Q8</f>
        <v>81.50999999999999</v>
      </c>
      <c r="E85" s="51">
        <f>E$11*Sheet1!$Q8</f>
        <v>72.92999999999999</v>
      </c>
      <c r="F85" s="51">
        <f>F$11*Sheet1!$Q8</f>
        <v>60.06</v>
      </c>
    </row>
    <row r="86" spans="1:6" ht="14.25">
      <c r="A86" s="50" t="s">
        <v>7</v>
      </c>
      <c r="B86" s="51">
        <f>B$11*Sheet1!$Q9</f>
        <v>96.52500000000002</v>
      </c>
      <c r="C86" s="51">
        <f>C$11*Sheet1!$Q9</f>
        <v>82.22500000000001</v>
      </c>
      <c r="D86" s="51">
        <f>D$11*Sheet1!$Q9</f>
        <v>67.925</v>
      </c>
      <c r="E86" s="51">
        <f>E$11*Sheet1!$Q9</f>
        <v>60.775000000000006</v>
      </c>
      <c r="F86" s="51">
        <f>F$11*Sheet1!$Q9</f>
        <v>50.05000000000001</v>
      </c>
    </row>
    <row r="87" spans="1:6" ht="14.25">
      <c r="A87" s="50" t="s">
        <v>8</v>
      </c>
      <c r="B87" s="51">
        <f>B$11*Sheet1!$Q10</f>
        <v>77.22000000000001</v>
      </c>
      <c r="C87" s="51">
        <f>C$11*Sheet1!$Q10</f>
        <v>65.78</v>
      </c>
      <c r="D87" s="51">
        <f>D$11*Sheet1!$Q10</f>
        <v>54.34</v>
      </c>
      <c r="E87" s="51">
        <f>E$11*Sheet1!$Q10</f>
        <v>48.620000000000005</v>
      </c>
      <c r="F87" s="51">
        <f>F$11*Sheet1!$Q10</f>
        <v>40.040000000000006</v>
      </c>
    </row>
    <row r="88" spans="1:6" ht="14.25">
      <c r="A88" s="50" t="s">
        <v>9</v>
      </c>
      <c r="B88" s="51">
        <f>B$11*Sheet1!$Q11</f>
        <v>67.56750000000001</v>
      </c>
      <c r="C88" s="51">
        <f>C$11*Sheet1!$Q11</f>
        <v>57.557500000000005</v>
      </c>
      <c r="D88" s="51">
        <f>D$11*Sheet1!$Q11</f>
        <v>47.54750000000001</v>
      </c>
      <c r="E88" s="51">
        <f>E$11*Sheet1!$Q11</f>
        <v>42.542500000000004</v>
      </c>
      <c r="F88" s="51">
        <f>F$11*Sheet1!$Q11</f>
        <v>35.03500000000001</v>
      </c>
    </row>
    <row r="89" spans="1:8" ht="14.25">
      <c r="A89" s="50" t="s">
        <v>10</v>
      </c>
      <c r="B89" s="51">
        <f>B$11*Sheet1!$Q12</f>
        <v>57.915000000000006</v>
      </c>
      <c r="C89" s="51">
        <f>C$11*Sheet1!$Q12</f>
        <v>49.335</v>
      </c>
      <c r="D89" s="51">
        <f>D$11*Sheet1!$Q12</f>
        <v>40.754999999999995</v>
      </c>
      <c r="E89" s="51">
        <f>E$11*Sheet1!$Q12</f>
        <v>36.464999999999996</v>
      </c>
      <c r="F89" s="51">
        <f>F$11*Sheet1!$Q12</f>
        <v>30.03</v>
      </c>
      <c r="G89" s="37">
        <f>SUM(B79:F89)</f>
        <v>7150</v>
      </c>
      <c r="H89" t="b">
        <f>IF(F89&lt;=$C$4,TRUE,FALSE)</f>
        <v>1</v>
      </c>
    </row>
    <row r="90" spans="1:6" ht="15">
      <c r="A90" s="38"/>
      <c r="B90" s="41" t="s">
        <v>52</v>
      </c>
      <c r="C90" s="42" t="s">
        <v>53</v>
      </c>
      <c r="D90" s="43" t="s">
        <v>54</v>
      </c>
      <c r="E90" s="44" t="s">
        <v>55</v>
      </c>
      <c r="F90" s="45" t="s">
        <v>56</v>
      </c>
    </row>
    <row r="91" spans="1:6" ht="14.25">
      <c r="A91" s="50" t="s">
        <v>0</v>
      </c>
      <c r="B91" s="51">
        <f>B$11*Sheet1!$R2</f>
        <v>366.7950000000001</v>
      </c>
      <c r="C91" s="51">
        <f>C$11*Sheet1!$R2</f>
        <v>312.455</v>
      </c>
      <c r="D91" s="51">
        <f>D$11*Sheet1!$R2</f>
        <v>258.115</v>
      </c>
      <c r="E91" s="51">
        <f>E$11*Sheet1!$R2</f>
        <v>230.945</v>
      </c>
      <c r="F91" s="51">
        <f>F$11*Sheet1!$R2</f>
        <v>190.19000000000003</v>
      </c>
    </row>
    <row r="92" spans="1:6" ht="14.25">
      <c r="A92" s="50" t="s">
        <v>1</v>
      </c>
      <c r="B92" s="51">
        <f>B$11*Sheet1!$R3</f>
        <v>308.88000000000005</v>
      </c>
      <c r="C92" s="51">
        <f>C$11*Sheet1!$R3</f>
        <v>263.12</v>
      </c>
      <c r="D92" s="51">
        <f>D$11*Sheet1!$R3</f>
        <v>217.36</v>
      </c>
      <c r="E92" s="51">
        <f>E$11*Sheet1!$R3</f>
        <v>194.48000000000002</v>
      </c>
      <c r="F92" s="51">
        <f>F$11*Sheet1!$R3</f>
        <v>160.16000000000003</v>
      </c>
    </row>
    <row r="93" spans="1:6" ht="14.25">
      <c r="A93" s="50" t="s">
        <v>2</v>
      </c>
      <c r="B93" s="51">
        <f>B$11*Sheet1!$R4</f>
        <v>270.27000000000004</v>
      </c>
      <c r="C93" s="51">
        <f>C$11*Sheet1!$R4</f>
        <v>230.23000000000002</v>
      </c>
      <c r="D93" s="51">
        <f>D$11*Sheet1!$R4</f>
        <v>190.19000000000003</v>
      </c>
      <c r="E93" s="51">
        <f>E$11*Sheet1!$R4</f>
        <v>170.17000000000002</v>
      </c>
      <c r="F93" s="51">
        <f>F$11*Sheet1!$R4</f>
        <v>140.14000000000004</v>
      </c>
    </row>
    <row r="94" spans="1:6" ht="14.25">
      <c r="A94" s="50" t="s">
        <v>3</v>
      </c>
      <c r="B94" s="51">
        <f>B$11*Sheet1!$R5</f>
        <v>231.66000000000003</v>
      </c>
      <c r="C94" s="51">
        <f>C$11*Sheet1!$R5</f>
        <v>197.34</v>
      </c>
      <c r="D94" s="51">
        <f>D$11*Sheet1!$R5</f>
        <v>163.01999999999998</v>
      </c>
      <c r="E94" s="51">
        <f>E$11*Sheet1!$R5</f>
        <v>145.85999999999999</v>
      </c>
      <c r="F94" s="51">
        <f>F$11*Sheet1!$R5</f>
        <v>120.12</v>
      </c>
    </row>
    <row r="95" spans="1:6" ht="14.25">
      <c r="A95" s="50" t="s">
        <v>4</v>
      </c>
      <c r="B95" s="51">
        <f>B$11*Sheet1!$R6</f>
        <v>183.39750000000004</v>
      </c>
      <c r="C95" s="51">
        <f>C$11*Sheet1!$R6</f>
        <v>156.2275</v>
      </c>
      <c r="D95" s="51">
        <f>D$11*Sheet1!$R6</f>
        <v>129.0575</v>
      </c>
      <c r="E95" s="51">
        <f>E$11*Sheet1!$R6</f>
        <v>115.4725</v>
      </c>
      <c r="F95" s="51">
        <f>F$11*Sheet1!$R6</f>
        <v>95.09500000000001</v>
      </c>
    </row>
    <row r="96" spans="1:6" ht="14.25">
      <c r="A96" s="50" t="s">
        <v>5</v>
      </c>
      <c r="B96" s="51">
        <f>B$11*Sheet1!$R7</f>
        <v>135.13500000000002</v>
      </c>
      <c r="C96" s="51">
        <f>C$11*Sheet1!$R7</f>
        <v>115.11500000000001</v>
      </c>
      <c r="D96" s="51">
        <f>D$11*Sheet1!$R7</f>
        <v>95.09500000000001</v>
      </c>
      <c r="E96" s="51">
        <f>E$11*Sheet1!$R7</f>
        <v>85.08500000000001</v>
      </c>
      <c r="F96" s="51">
        <f>F$11*Sheet1!$R7</f>
        <v>70.07000000000002</v>
      </c>
    </row>
    <row r="97" spans="1:6" ht="14.25">
      <c r="A97" s="50" t="s">
        <v>6</v>
      </c>
      <c r="B97" s="51">
        <f>B$11*Sheet1!$R8</f>
        <v>96.52500000000002</v>
      </c>
      <c r="C97" s="51">
        <f>C$11*Sheet1!$R8</f>
        <v>82.22500000000001</v>
      </c>
      <c r="D97" s="51">
        <f>D$11*Sheet1!$R8</f>
        <v>67.925</v>
      </c>
      <c r="E97" s="51">
        <f>E$11*Sheet1!$R8</f>
        <v>60.775000000000006</v>
      </c>
      <c r="F97" s="51">
        <f>F$11*Sheet1!$R8</f>
        <v>50.05000000000001</v>
      </c>
    </row>
    <row r="98" spans="1:6" ht="14.25">
      <c r="A98" s="50" t="s">
        <v>7</v>
      </c>
      <c r="B98" s="51">
        <f>B$11*Sheet1!$R9</f>
        <v>86.8725</v>
      </c>
      <c r="C98" s="51">
        <f>C$11*Sheet1!$R9</f>
        <v>74.0025</v>
      </c>
      <c r="D98" s="51">
        <f>D$11*Sheet1!$R9</f>
        <v>61.1325</v>
      </c>
      <c r="E98" s="51">
        <f>E$11*Sheet1!$R9</f>
        <v>54.6975</v>
      </c>
      <c r="F98" s="51">
        <f>F$11*Sheet1!$R9</f>
        <v>45.045</v>
      </c>
    </row>
    <row r="99" spans="1:6" ht="14.25">
      <c r="A99" s="50" t="s">
        <v>8</v>
      </c>
      <c r="B99" s="51">
        <f>B$11*Sheet1!$R10</f>
        <v>77.22000000000001</v>
      </c>
      <c r="C99" s="51">
        <f>C$11*Sheet1!$R10</f>
        <v>65.78</v>
      </c>
      <c r="D99" s="51">
        <f>D$11*Sheet1!$R10</f>
        <v>54.34</v>
      </c>
      <c r="E99" s="51">
        <f>E$11*Sheet1!$R10</f>
        <v>48.620000000000005</v>
      </c>
      <c r="F99" s="51">
        <f>F$11*Sheet1!$R10</f>
        <v>40.040000000000006</v>
      </c>
    </row>
    <row r="100" spans="1:6" ht="14.25">
      <c r="A100" s="50" t="s">
        <v>9</v>
      </c>
      <c r="B100" s="51">
        <f>B$11*Sheet1!$R11</f>
        <v>67.56750000000001</v>
      </c>
      <c r="C100" s="51">
        <f>C$11*Sheet1!$R11</f>
        <v>57.557500000000005</v>
      </c>
      <c r="D100" s="51">
        <f>D$11*Sheet1!$R11</f>
        <v>47.54750000000001</v>
      </c>
      <c r="E100" s="51">
        <f>E$11*Sheet1!$R11</f>
        <v>42.542500000000004</v>
      </c>
      <c r="F100" s="51">
        <f>F$11*Sheet1!$R11</f>
        <v>35.03500000000001</v>
      </c>
    </row>
    <row r="101" spans="1:6" ht="14.25">
      <c r="A101" s="50" t="s">
        <v>10</v>
      </c>
      <c r="B101" s="51">
        <f>B$11*Sheet1!$R12</f>
        <v>57.915000000000006</v>
      </c>
      <c r="C101" s="51">
        <f>C$11*Sheet1!$R12</f>
        <v>49.335</v>
      </c>
      <c r="D101" s="51">
        <f>D$11*Sheet1!$R12</f>
        <v>40.754999999999995</v>
      </c>
      <c r="E101" s="51">
        <f>E$11*Sheet1!$R12</f>
        <v>36.464999999999996</v>
      </c>
      <c r="F101" s="51">
        <f>F$11*Sheet1!$R12</f>
        <v>30.03</v>
      </c>
    </row>
    <row r="102" spans="1:8" ht="14.25">
      <c r="A102" s="50" t="s">
        <v>11</v>
      </c>
      <c r="B102" s="51">
        <f>B$11*Sheet1!$R13</f>
        <v>48.26250000000001</v>
      </c>
      <c r="C102" s="51">
        <f>C$11*Sheet1!$R13</f>
        <v>41.112500000000004</v>
      </c>
      <c r="D102" s="51">
        <f>D$11*Sheet1!$R13</f>
        <v>33.9625</v>
      </c>
      <c r="E102" s="51">
        <f>E$11*Sheet1!$R13</f>
        <v>30.387500000000003</v>
      </c>
      <c r="F102" s="51">
        <f>F$11*Sheet1!$R13</f>
        <v>25.025000000000006</v>
      </c>
      <c r="G102" s="37">
        <f>SUM(B91:F102)</f>
        <v>7149.999999999998</v>
      </c>
      <c r="H102" t="b">
        <f>IF(F102&lt;=$C$4,TRUE,FALSE)</f>
        <v>1</v>
      </c>
    </row>
    <row r="103" spans="1:6" ht="15">
      <c r="A103" s="38"/>
      <c r="B103" s="41" t="s">
        <v>52</v>
      </c>
      <c r="C103" s="42" t="s">
        <v>53</v>
      </c>
      <c r="D103" s="43" t="s">
        <v>54</v>
      </c>
      <c r="E103" s="44" t="s">
        <v>55</v>
      </c>
      <c r="F103" s="45" t="s">
        <v>56</v>
      </c>
    </row>
    <row r="104" spans="1:6" ht="14.25">
      <c r="A104" s="50" t="s">
        <v>0</v>
      </c>
      <c r="B104" s="51">
        <f>B$11*Sheet1!$S2</f>
        <v>362.934</v>
      </c>
      <c r="C104" s="51">
        <f>C$11*Sheet1!$S2</f>
        <v>309.166</v>
      </c>
      <c r="D104" s="51">
        <f>D$11*Sheet1!$S2</f>
        <v>255.398</v>
      </c>
      <c r="E104" s="51">
        <f>E$11*Sheet1!$S2</f>
        <v>228.514</v>
      </c>
      <c r="F104" s="51">
        <f>F$11*Sheet1!$S2</f>
        <v>188.18800000000002</v>
      </c>
    </row>
    <row r="105" spans="1:6" ht="14.25">
      <c r="A105" s="50" t="s">
        <v>1</v>
      </c>
      <c r="B105" s="51">
        <f>B$11*Sheet1!$S3</f>
        <v>320.4630000000001</v>
      </c>
      <c r="C105" s="51">
        <f>C$11*Sheet1!$S3</f>
        <v>272.987</v>
      </c>
      <c r="D105" s="51">
        <f>D$11*Sheet1!$S3</f>
        <v>225.51100000000002</v>
      </c>
      <c r="E105" s="51">
        <f>E$11*Sheet1!$S3</f>
        <v>201.77300000000002</v>
      </c>
      <c r="F105" s="51">
        <f>F$11*Sheet1!$S3</f>
        <v>166.16600000000003</v>
      </c>
    </row>
    <row r="106" spans="1:6" ht="14.25">
      <c r="A106" s="50" t="s">
        <v>2</v>
      </c>
      <c r="B106" s="51">
        <f>B$11*Sheet1!$S4</f>
        <v>262.54800000000006</v>
      </c>
      <c r="C106" s="51">
        <f>C$11*Sheet1!$S4</f>
        <v>223.65200000000002</v>
      </c>
      <c r="D106" s="51">
        <f>D$11*Sheet1!$S4</f>
        <v>184.756</v>
      </c>
      <c r="E106" s="51">
        <f>E$11*Sheet1!$S4</f>
        <v>165.30800000000002</v>
      </c>
      <c r="F106" s="51">
        <f>F$11*Sheet1!$S4</f>
        <v>136.13600000000002</v>
      </c>
    </row>
    <row r="107" spans="1:6" ht="14.25">
      <c r="A107" s="50" t="s">
        <v>3</v>
      </c>
      <c r="B107" s="51">
        <f>B$11*Sheet1!$S5</f>
        <v>202.70250000000001</v>
      </c>
      <c r="C107" s="51">
        <f>C$11*Sheet1!$S5</f>
        <v>172.67249999999999</v>
      </c>
      <c r="D107" s="51">
        <f>D$11*Sheet1!$S5</f>
        <v>142.64249999999998</v>
      </c>
      <c r="E107" s="51">
        <f>E$11*Sheet1!$S5</f>
        <v>127.6275</v>
      </c>
      <c r="F107" s="51">
        <f>F$11*Sheet1!$S5</f>
        <v>105.105</v>
      </c>
    </row>
    <row r="108" spans="1:6" ht="14.25">
      <c r="A108" s="50" t="s">
        <v>4</v>
      </c>
      <c r="B108" s="51">
        <f>B$11*Sheet1!$S6</f>
        <v>156.37050000000002</v>
      </c>
      <c r="C108" s="51">
        <f>C$11*Sheet1!$S6</f>
        <v>133.2045</v>
      </c>
      <c r="D108" s="51">
        <f>D$11*Sheet1!$S6</f>
        <v>110.0385</v>
      </c>
      <c r="E108" s="51">
        <f>E$11*Sheet1!$S6</f>
        <v>98.4555</v>
      </c>
      <c r="F108" s="51">
        <f>F$11*Sheet1!$S6</f>
        <v>81.08100000000002</v>
      </c>
    </row>
    <row r="109" spans="1:6" ht="14.25">
      <c r="A109" s="50" t="s">
        <v>5</v>
      </c>
      <c r="B109" s="51">
        <f>B$11*Sheet1!$S7</f>
        <v>121.62150000000001</v>
      </c>
      <c r="C109" s="51">
        <f>C$11*Sheet1!$S7</f>
        <v>103.6035</v>
      </c>
      <c r="D109" s="51">
        <f>D$11*Sheet1!$S7</f>
        <v>85.5855</v>
      </c>
      <c r="E109" s="51">
        <f>E$11*Sheet1!$S7</f>
        <v>76.5765</v>
      </c>
      <c r="F109" s="51">
        <f>F$11*Sheet1!$S7</f>
        <v>63.06300000000001</v>
      </c>
    </row>
    <row r="110" spans="1:6" ht="14.25">
      <c r="A110" s="50" t="s">
        <v>6</v>
      </c>
      <c r="B110" s="51">
        <f>B$11*Sheet1!$S8</f>
        <v>102.3165</v>
      </c>
      <c r="C110" s="51">
        <f>C$11*Sheet1!$S8</f>
        <v>87.1585</v>
      </c>
      <c r="D110" s="51">
        <f>D$11*Sheet1!$S8</f>
        <v>72.0005</v>
      </c>
      <c r="E110" s="51">
        <f>E$11*Sheet1!$S8</f>
        <v>64.4215</v>
      </c>
      <c r="F110" s="51">
        <f>F$11*Sheet1!$S8</f>
        <v>53.053000000000004</v>
      </c>
    </row>
    <row r="111" spans="1:6" ht="14.25">
      <c r="A111" s="50" t="s">
        <v>7</v>
      </c>
      <c r="B111" s="51">
        <f>B$11*Sheet1!$S9</f>
        <v>88.80300000000001</v>
      </c>
      <c r="C111" s="51">
        <f>C$11*Sheet1!$S9</f>
        <v>75.647</v>
      </c>
      <c r="D111" s="51">
        <f>D$11*Sheet1!$S9</f>
        <v>62.491</v>
      </c>
      <c r="E111" s="51">
        <f>E$11*Sheet1!$S9</f>
        <v>55.913</v>
      </c>
      <c r="F111" s="51">
        <f>F$11*Sheet1!$S9</f>
        <v>46.04600000000001</v>
      </c>
    </row>
    <row r="112" spans="1:6" ht="14.25">
      <c r="A112" s="50" t="s">
        <v>8</v>
      </c>
      <c r="B112" s="51">
        <f>B$11*Sheet1!$S10</f>
        <v>81.08100000000002</v>
      </c>
      <c r="C112" s="51">
        <f>C$11*Sheet1!$S10</f>
        <v>69.069</v>
      </c>
      <c r="D112" s="51">
        <f>D$11*Sheet1!$S10</f>
        <v>57.057</v>
      </c>
      <c r="E112" s="51">
        <f>E$11*Sheet1!$S10</f>
        <v>51.051</v>
      </c>
      <c r="F112" s="51">
        <f>F$11*Sheet1!$S10</f>
        <v>42.04200000000001</v>
      </c>
    </row>
    <row r="113" spans="1:6" ht="14.25">
      <c r="A113" s="50" t="s">
        <v>9</v>
      </c>
      <c r="B113" s="51">
        <f>B$11*Sheet1!$S11</f>
        <v>69.498</v>
      </c>
      <c r="C113" s="51">
        <f>C$11*Sheet1!$S11</f>
        <v>59.202</v>
      </c>
      <c r="D113" s="51">
        <f>D$11*Sheet1!$S11</f>
        <v>48.906</v>
      </c>
      <c r="E113" s="51">
        <f>E$11*Sheet1!$S11</f>
        <v>43.757999999999996</v>
      </c>
      <c r="F113" s="51">
        <f>F$11*Sheet1!$S11</f>
        <v>36.036</v>
      </c>
    </row>
    <row r="114" spans="1:6" ht="14.25">
      <c r="A114" s="50" t="s">
        <v>10</v>
      </c>
      <c r="B114" s="51">
        <f>B$11*Sheet1!$S12</f>
        <v>61.77600000000001</v>
      </c>
      <c r="C114" s="51">
        <f>C$11*Sheet1!$S12</f>
        <v>52.624</v>
      </c>
      <c r="D114" s="51">
        <f>D$11*Sheet1!$S12</f>
        <v>43.472</v>
      </c>
      <c r="E114" s="51">
        <f>E$11*Sheet1!$S12</f>
        <v>38.896</v>
      </c>
      <c r="F114" s="51">
        <f>F$11*Sheet1!$S12</f>
        <v>32.032000000000004</v>
      </c>
    </row>
    <row r="115" spans="1:6" ht="14.25">
      <c r="A115" s="50" t="s">
        <v>11</v>
      </c>
      <c r="B115" s="51">
        <f>B$11*Sheet1!$S13</f>
        <v>52.12350000000001</v>
      </c>
      <c r="C115" s="51">
        <f>C$11*Sheet1!$S13</f>
        <v>44.4015</v>
      </c>
      <c r="D115" s="51">
        <f>D$11*Sheet1!$S13</f>
        <v>36.6795</v>
      </c>
      <c r="E115" s="51">
        <f>E$11*Sheet1!$S13</f>
        <v>32.8185</v>
      </c>
      <c r="F115" s="51">
        <f>F$11*Sheet1!$S13</f>
        <v>27.027</v>
      </c>
    </row>
    <row r="116" spans="1:8" ht="14.25">
      <c r="A116" s="50" t="s">
        <v>12</v>
      </c>
      <c r="B116" s="51">
        <f>B$11*Sheet1!$S14</f>
        <v>48.26250000000001</v>
      </c>
      <c r="C116" s="51">
        <f>C$11*Sheet1!$S14</f>
        <v>41.112500000000004</v>
      </c>
      <c r="D116" s="51">
        <f>D$11*Sheet1!$S14</f>
        <v>33.9625</v>
      </c>
      <c r="E116" s="51">
        <f>E$11*Sheet1!$S14</f>
        <v>30.387500000000003</v>
      </c>
      <c r="F116" s="51">
        <f>F$11*Sheet1!$S14</f>
        <v>25.025000000000006</v>
      </c>
      <c r="G116" s="37">
        <f>SUM(B104:F116)</f>
        <v>7150</v>
      </c>
      <c r="H116" t="b">
        <f>IF(F116&lt;=$C$4,TRUE,FALSE)</f>
        <v>1</v>
      </c>
    </row>
    <row r="117" spans="1:6" ht="15">
      <c r="A117" s="38"/>
      <c r="B117" s="41" t="s">
        <v>52</v>
      </c>
      <c r="C117" s="42" t="s">
        <v>53</v>
      </c>
      <c r="D117" s="43" t="s">
        <v>54</v>
      </c>
      <c r="E117" s="44" t="s">
        <v>55</v>
      </c>
      <c r="F117" s="45" t="s">
        <v>56</v>
      </c>
    </row>
    <row r="118" spans="1:6" ht="14.25">
      <c r="A118" s="50" t="s">
        <v>0</v>
      </c>
      <c r="B118" s="51">
        <f>B$11*Sheet1!$T2</f>
        <v>355.21200000000005</v>
      </c>
      <c r="C118" s="51">
        <f>C$11*Sheet1!$T2</f>
        <v>302.588</v>
      </c>
      <c r="D118" s="51">
        <f>D$11*Sheet1!$T2</f>
        <v>249.964</v>
      </c>
      <c r="E118" s="51">
        <f>E$11*Sheet1!$T2</f>
        <v>223.652</v>
      </c>
      <c r="F118" s="51">
        <f>F$11*Sheet1!$T2</f>
        <v>184.18400000000003</v>
      </c>
    </row>
    <row r="119" spans="1:6" ht="14.25">
      <c r="A119" s="50" t="s">
        <v>1</v>
      </c>
      <c r="B119" s="51">
        <f>B$11*Sheet1!$T3</f>
        <v>306.94950000000006</v>
      </c>
      <c r="C119" s="51">
        <f>C$11*Sheet1!$T3</f>
        <v>261.4755</v>
      </c>
      <c r="D119" s="51">
        <f>D$11*Sheet1!$T3</f>
        <v>216.0015</v>
      </c>
      <c r="E119" s="51">
        <f>E$11*Sheet1!$T3</f>
        <v>193.2645</v>
      </c>
      <c r="F119" s="51">
        <f>F$11*Sheet1!$T3</f>
        <v>159.15900000000002</v>
      </c>
    </row>
    <row r="120" spans="1:6" ht="14.25">
      <c r="A120" s="50" t="s">
        <v>2</v>
      </c>
      <c r="B120" s="51">
        <f>B$11*Sheet1!$T4</f>
        <v>256.7565</v>
      </c>
      <c r="C120" s="51">
        <f>C$11*Sheet1!$T4</f>
        <v>218.7185</v>
      </c>
      <c r="D120" s="51">
        <f>D$11*Sheet1!$T4</f>
        <v>180.68050000000002</v>
      </c>
      <c r="E120" s="51">
        <f>E$11*Sheet1!$T4</f>
        <v>161.66150000000002</v>
      </c>
      <c r="F120" s="51">
        <f>F$11*Sheet1!$T4</f>
        <v>133.133</v>
      </c>
    </row>
    <row r="121" spans="1:6" ht="14.25">
      <c r="A121" s="50" t="s">
        <v>3</v>
      </c>
      <c r="B121" s="51">
        <f>B$11*Sheet1!$T5</f>
        <v>196.911</v>
      </c>
      <c r="C121" s="51">
        <f>C$11*Sheet1!$T5</f>
        <v>167.73899999999998</v>
      </c>
      <c r="D121" s="51">
        <f>D$11*Sheet1!$T5</f>
        <v>138.56699999999998</v>
      </c>
      <c r="E121" s="51">
        <f>E$11*Sheet1!$T5</f>
        <v>123.981</v>
      </c>
      <c r="F121" s="51">
        <f>F$11*Sheet1!$T5</f>
        <v>102.102</v>
      </c>
    </row>
    <row r="122" spans="1:6" ht="14.25">
      <c r="A122" s="50" t="s">
        <v>4</v>
      </c>
      <c r="B122" s="51">
        <f>B$11*Sheet1!$T6</f>
        <v>171.8145</v>
      </c>
      <c r="C122" s="51">
        <f>C$11*Sheet1!$T6</f>
        <v>146.3605</v>
      </c>
      <c r="D122" s="51">
        <f>D$11*Sheet1!$T6</f>
        <v>120.9065</v>
      </c>
      <c r="E122" s="51">
        <f>E$11*Sheet1!$T6</f>
        <v>108.17949999999999</v>
      </c>
      <c r="F122" s="51">
        <f>F$11*Sheet1!$T6</f>
        <v>89.08900000000001</v>
      </c>
    </row>
    <row r="123" spans="1:6" ht="14.25">
      <c r="A123" s="50" t="s">
        <v>5</v>
      </c>
      <c r="B123" s="51">
        <f>B$11*Sheet1!$T7</f>
        <v>125.48250000000002</v>
      </c>
      <c r="C123" s="51">
        <f>C$11*Sheet1!$T7</f>
        <v>106.8925</v>
      </c>
      <c r="D123" s="51">
        <f>D$11*Sheet1!$T7</f>
        <v>88.30250000000001</v>
      </c>
      <c r="E123" s="51">
        <f>E$11*Sheet1!$T7</f>
        <v>79.00750000000001</v>
      </c>
      <c r="F123" s="51">
        <f>F$11*Sheet1!$T7</f>
        <v>65.06500000000001</v>
      </c>
    </row>
    <row r="124" spans="1:6" ht="14.25">
      <c r="A124" s="50" t="s">
        <v>6</v>
      </c>
      <c r="B124" s="51">
        <f>B$11*Sheet1!$T8</f>
        <v>98.4555</v>
      </c>
      <c r="C124" s="51">
        <f>C$11*Sheet1!$T8</f>
        <v>83.86949999999999</v>
      </c>
      <c r="D124" s="51">
        <f>D$11*Sheet1!$T8</f>
        <v>69.28349999999999</v>
      </c>
      <c r="E124" s="51">
        <f>E$11*Sheet1!$T8</f>
        <v>61.9905</v>
      </c>
      <c r="F124" s="51">
        <f>F$11*Sheet1!$T8</f>
        <v>51.051</v>
      </c>
    </row>
    <row r="125" spans="1:6" ht="14.25">
      <c r="A125" s="50" t="s">
        <v>7</v>
      </c>
      <c r="B125" s="51">
        <f>B$11*Sheet1!$T9</f>
        <v>84.94200000000001</v>
      </c>
      <c r="C125" s="51">
        <f>C$11*Sheet1!$T9</f>
        <v>72.35799999999999</v>
      </c>
      <c r="D125" s="51">
        <f>D$11*Sheet1!$T9</f>
        <v>59.773999999999994</v>
      </c>
      <c r="E125" s="51">
        <f>E$11*Sheet1!$T9</f>
        <v>53.482</v>
      </c>
      <c r="F125" s="51">
        <f>F$11*Sheet1!$T9</f>
        <v>44.044000000000004</v>
      </c>
    </row>
    <row r="126" spans="1:6" ht="14.25">
      <c r="A126" s="50" t="s">
        <v>8</v>
      </c>
      <c r="B126" s="51">
        <f>B$11*Sheet1!$T10</f>
        <v>77.22000000000001</v>
      </c>
      <c r="C126" s="51">
        <f>C$11*Sheet1!$T10</f>
        <v>65.78</v>
      </c>
      <c r="D126" s="51">
        <f>D$11*Sheet1!$T10</f>
        <v>54.34</v>
      </c>
      <c r="E126" s="51">
        <f>E$11*Sheet1!$T10</f>
        <v>48.620000000000005</v>
      </c>
      <c r="F126" s="51">
        <f>F$11*Sheet1!$T10</f>
        <v>40.040000000000006</v>
      </c>
    </row>
    <row r="127" spans="1:6" ht="14.25">
      <c r="A127" s="50" t="s">
        <v>9</v>
      </c>
      <c r="B127" s="51">
        <f>B$11*Sheet1!$T11</f>
        <v>65.63700000000001</v>
      </c>
      <c r="C127" s="51">
        <f>C$11*Sheet1!$T11</f>
        <v>55.913000000000004</v>
      </c>
      <c r="D127" s="51">
        <f>D$11*Sheet1!$T11</f>
        <v>46.189</v>
      </c>
      <c r="E127" s="51">
        <f>E$11*Sheet1!$T11</f>
        <v>41.327000000000005</v>
      </c>
      <c r="F127" s="51">
        <f>F$11*Sheet1!$T11</f>
        <v>34.034000000000006</v>
      </c>
    </row>
    <row r="128" spans="1:6" ht="14.25">
      <c r="A128" s="50" t="s">
        <v>10</v>
      </c>
      <c r="B128" s="51">
        <f>B$11*Sheet1!$T12</f>
        <v>57.915000000000006</v>
      </c>
      <c r="C128" s="51">
        <f>C$11*Sheet1!$T12</f>
        <v>49.335</v>
      </c>
      <c r="D128" s="51">
        <f>D$11*Sheet1!$T12</f>
        <v>40.754999999999995</v>
      </c>
      <c r="E128" s="51">
        <f>E$11*Sheet1!$T12</f>
        <v>36.464999999999996</v>
      </c>
      <c r="F128" s="51">
        <f>F$11*Sheet1!$T12</f>
        <v>30.03</v>
      </c>
    </row>
    <row r="129" spans="1:6" ht="14.25">
      <c r="A129" s="50" t="s">
        <v>11</v>
      </c>
      <c r="B129" s="51">
        <f>B$11*Sheet1!$T13</f>
        <v>48.26250000000001</v>
      </c>
      <c r="C129" s="51">
        <f>C$11*Sheet1!$T13</f>
        <v>41.112500000000004</v>
      </c>
      <c r="D129" s="51">
        <f>D$11*Sheet1!$T13</f>
        <v>33.9625</v>
      </c>
      <c r="E129" s="51">
        <f>E$11*Sheet1!$T13</f>
        <v>30.387500000000003</v>
      </c>
      <c r="F129" s="51">
        <f>F$11*Sheet1!$T13</f>
        <v>25.025000000000006</v>
      </c>
    </row>
    <row r="130" spans="1:6" ht="14.25">
      <c r="A130" s="50" t="s">
        <v>12</v>
      </c>
      <c r="B130" s="51">
        <f>B$11*Sheet1!$T14</f>
        <v>44.401500000000006</v>
      </c>
      <c r="C130" s="51">
        <f>C$11*Sheet1!$T14</f>
        <v>37.8235</v>
      </c>
      <c r="D130" s="51">
        <f>D$11*Sheet1!$T14</f>
        <v>31.2455</v>
      </c>
      <c r="E130" s="51">
        <f>E$11*Sheet1!$T14</f>
        <v>27.9565</v>
      </c>
      <c r="F130" s="51">
        <f>F$11*Sheet1!$T14</f>
        <v>23.023000000000003</v>
      </c>
    </row>
    <row r="131" spans="1:8" ht="14.25">
      <c r="A131" s="50" t="s">
        <v>13</v>
      </c>
      <c r="B131" s="51">
        <f>B$11*Sheet1!$T15</f>
        <v>40.54050000000001</v>
      </c>
      <c r="C131" s="51">
        <f>C$11*Sheet1!$T15</f>
        <v>34.5345</v>
      </c>
      <c r="D131" s="51">
        <f>D$11*Sheet1!$T15</f>
        <v>28.5285</v>
      </c>
      <c r="E131" s="51">
        <f>E$11*Sheet1!$T15</f>
        <v>25.5255</v>
      </c>
      <c r="F131" s="51">
        <f>F$11*Sheet1!$T15</f>
        <v>21.021000000000004</v>
      </c>
      <c r="G131" s="37">
        <f>SUM(B118:F131)</f>
        <v>7149.999999999998</v>
      </c>
      <c r="H131" t="b">
        <f>IF(F131&lt;=$C$4,TRUE,FALSE)</f>
        <v>1</v>
      </c>
    </row>
    <row r="132" spans="1:6" ht="15">
      <c r="A132" s="38"/>
      <c r="B132" s="41" t="s">
        <v>52</v>
      </c>
      <c r="C132" s="42" t="s">
        <v>53</v>
      </c>
      <c r="D132" s="43" t="s">
        <v>54</v>
      </c>
      <c r="E132" s="44" t="s">
        <v>55</v>
      </c>
      <c r="F132" s="45" t="s">
        <v>56</v>
      </c>
    </row>
    <row r="133" spans="1:6" ht="14.25">
      <c r="A133" s="50" t="s">
        <v>0</v>
      </c>
      <c r="B133" s="51">
        <f>B$11*Sheet1!$U2</f>
        <v>347.49</v>
      </c>
      <c r="C133" s="51">
        <f>C$11*Sheet1!$U2</f>
        <v>296.01</v>
      </c>
      <c r="D133" s="51">
        <f>D$11*Sheet1!$U2</f>
        <v>244.53</v>
      </c>
      <c r="E133" s="51">
        <f>E$11*Sheet1!$U2</f>
        <v>218.79</v>
      </c>
      <c r="F133" s="51">
        <f>F$11*Sheet1!$U2</f>
        <v>180.18</v>
      </c>
    </row>
    <row r="134" spans="1:6" ht="14.25">
      <c r="A134" s="50" t="s">
        <v>1</v>
      </c>
      <c r="B134" s="51">
        <f>B$11*Sheet1!$U3</f>
        <v>308.88000000000005</v>
      </c>
      <c r="C134" s="51">
        <f>C$11*Sheet1!$U3</f>
        <v>263.12</v>
      </c>
      <c r="D134" s="51">
        <f>D$11*Sheet1!$U3</f>
        <v>217.36</v>
      </c>
      <c r="E134" s="51">
        <f>E$11*Sheet1!$U3</f>
        <v>194.48000000000002</v>
      </c>
      <c r="F134" s="51">
        <f>F$11*Sheet1!$U3</f>
        <v>160.16000000000003</v>
      </c>
    </row>
    <row r="135" spans="1:6" ht="14.25">
      <c r="A135" s="50" t="s">
        <v>2</v>
      </c>
      <c r="B135" s="51">
        <f>B$11*Sheet1!$U4</f>
        <v>250.96500000000003</v>
      </c>
      <c r="C135" s="51">
        <f>C$11*Sheet1!$U4</f>
        <v>213.785</v>
      </c>
      <c r="D135" s="51">
        <f>D$11*Sheet1!$U4</f>
        <v>176.60500000000002</v>
      </c>
      <c r="E135" s="51">
        <f>E$11*Sheet1!$U4</f>
        <v>158.01500000000001</v>
      </c>
      <c r="F135" s="51">
        <f>F$11*Sheet1!$U4</f>
        <v>130.13000000000002</v>
      </c>
    </row>
    <row r="136" spans="1:6" ht="14.25">
      <c r="A136" s="50" t="s">
        <v>3</v>
      </c>
      <c r="B136" s="51">
        <f>B$11*Sheet1!$U5</f>
        <v>193.05000000000004</v>
      </c>
      <c r="C136" s="51">
        <f>C$11*Sheet1!$U5</f>
        <v>164.45000000000002</v>
      </c>
      <c r="D136" s="51">
        <f>D$11*Sheet1!$U5</f>
        <v>135.85</v>
      </c>
      <c r="E136" s="51">
        <f>E$11*Sheet1!$U5</f>
        <v>121.55000000000001</v>
      </c>
      <c r="F136" s="51">
        <f>F$11*Sheet1!$U5</f>
        <v>100.10000000000002</v>
      </c>
    </row>
    <row r="137" spans="1:6" ht="14.25">
      <c r="A137" s="50" t="s">
        <v>4</v>
      </c>
      <c r="B137" s="51">
        <f>B$11*Sheet1!$U6</f>
        <v>144.78750000000002</v>
      </c>
      <c r="C137" s="51">
        <f>C$11*Sheet1!$U6</f>
        <v>123.33749999999999</v>
      </c>
      <c r="D137" s="51">
        <f>D$11*Sheet1!$U6</f>
        <v>101.8875</v>
      </c>
      <c r="E137" s="51">
        <f>E$11*Sheet1!$U6</f>
        <v>91.1625</v>
      </c>
      <c r="F137" s="51">
        <f>F$11*Sheet1!$U6</f>
        <v>75.075</v>
      </c>
    </row>
    <row r="138" spans="1:6" ht="14.25">
      <c r="A138" s="50" t="s">
        <v>5</v>
      </c>
      <c r="B138" s="51">
        <f>B$11*Sheet1!$U7</f>
        <v>115.83000000000001</v>
      </c>
      <c r="C138" s="51">
        <f>C$11*Sheet1!$U7</f>
        <v>98.67</v>
      </c>
      <c r="D138" s="51">
        <f>D$11*Sheet1!$U7</f>
        <v>81.50999999999999</v>
      </c>
      <c r="E138" s="51">
        <f>E$11*Sheet1!$U7</f>
        <v>72.92999999999999</v>
      </c>
      <c r="F138" s="51">
        <f>F$11*Sheet1!$U7</f>
        <v>60.06</v>
      </c>
    </row>
    <row r="139" spans="1:6" ht="14.25">
      <c r="A139" s="50" t="s">
        <v>6</v>
      </c>
      <c r="B139" s="51">
        <f>B$11*Sheet1!$U8</f>
        <v>96.52500000000002</v>
      </c>
      <c r="C139" s="51">
        <f>C$11*Sheet1!$U8</f>
        <v>82.22500000000001</v>
      </c>
      <c r="D139" s="51">
        <f>D$11*Sheet1!$U8</f>
        <v>67.925</v>
      </c>
      <c r="E139" s="51">
        <f>E$11*Sheet1!$U8</f>
        <v>60.775000000000006</v>
      </c>
      <c r="F139" s="51">
        <f>F$11*Sheet1!$U8</f>
        <v>50.05000000000001</v>
      </c>
    </row>
    <row r="140" spans="1:6" ht="14.25">
      <c r="A140" s="50" t="s">
        <v>7</v>
      </c>
      <c r="B140" s="51">
        <f>B$11*Sheet1!$U9</f>
        <v>86.8725</v>
      </c>
      <c r="C140" s="51">
        <f>C$11*Sheet1!$U9</f>
        <v>74.0025</v>
      </c>
      <c r="D140" s="51">
        <f>D$11*Sheet1!$U9</f>
        <v>61.1325</v>
      </c>
      <c r="E140" s="51">
        <f>E$11*Sheet1!$U9</f>
        <v>54.6975</v>
      </c>
      <c r="F140" s="51">
        <f>F$11*Sheet1!$U9</f>
        <v>45.045</v>
      </c>
    </row>
    <row r="141" spans="1:6" ht="14.25">
      <c r="A141" s="50" t="s">
        <v>8</v>
      </c>
      <c r="B141" s="51">
        <f>B$11*Sheet1!$U10</f>
        <v>77.22000000000001</v>
      </c>
      <c r="C141" s="51">
        <f>C$11*Sheet1!$U10</f>
        <v>65.78</v>
      </c>
      <c r="D141" s="51">
        <f>D$11*Sheet1!$U10</f>
        <v>54.34</v>
      </c>
      <c r="E141" s="51">
        <f>E$11*Sheet1!$U10</f>
        <v>48.620000000000005</v>
      </c>
      <c r="F141" s="51">
        <f>F$11*Sheet1!$U10</f>
        <v>40.040000000000006</v>
      </c>
    </row>
    <row r="142" spans="1:6" ht="14.25">
      <c r="A142" s="50" t="s">
        <v>9</v>
      </c>
      <c r="B142" s="51">
        <f>B$11*Sheet1!$U11</f>
        <v>67.56750000000001</v>
      </c>
      <c r="C142" s="51">
        <f>C$11*Sheet1!$U11</f>
        <v>57.557500000000005</v>
      </c>
      <c r="D142" s="51">
        <f>D$11*Sheet1!$U11</f>
        <v>47.54750000000001</v>
      </c>
      <c r="E142" s="51">
        <f>E$11*Sheet1!$U11</f>
        <v>42.542500000000004</v>
      </c>
      <c r="F142" s="51">
        <f>F$11*Sheet1!$U11</f>
        <v>35.03500000000001</v>
      </c>
    </row>
    <row r="143" spans="1:6" ht="14.25">
      <c r="A143" s="50" t="s">
        <v>10</v>
      </c>
      <c r="B143" s="51">
        <f>B$11*Sheet1!$U12</f>
        <v>57.915000000000006</v>
      </c>
      <c r="C143" s="51">
        <f>C$11*Sheet1!$U12</f>
        <v>49.335</v>
      </c>
      <c r="D143" s="51">
        <f>D$11*Sheet1!$U12</f>
        <v>40.754999999999995</v>
      </c>
      <c r="E143" s="51">
        <f>E$11*Sheet1!$U12</f>
        <v>36.464999999999996</v>
      </c>
      <c r="F143" s="51">
        <f>F$11*Sheet1!$U12</f>
        <v>30.03</v>
      </c>
    </row>
    <row r="144" spans="1:6" ht="14.25">
      <c r="A144" s="50" t="s">
        <v>11</v>
      </c>
      <c r="B144" s="51">
        <f>B$11*Sheet1!$U13</f>
        <v>52.12350000000001</v>
      </c>
      <c r="C144" s="51">
        <f>C$11*Sheet1!$U13</f>
        <v>44.4015</v>
      </c>
      <c r="D144" s="51">
        <f>D$11*Sheet1!$U13</f>
        <v>36.6795</v>
      </c>
      <c r="E144" s="51">
        <f>E$11*Sheet1!$U13</f>
        <v>32.8185</v>
      </c>
      <c r="F144" s="51">
        <f>F$11*Sheet1!$U13</f>
        <v>27.027</v>
      </c>
    </row>
    <row r="145" spans="1:6" ht="14.25">
      <c r="A145" s="50" t="s">
        <v>12</v>
      </c>
      <c r="B145" s="51">
        <f>B$11*Sheet1!$U14</f>
        <v>48.26250000000001</v>
      </c>
      <c r="C145" s="51">
        <f>C$11*Sheet1!$U14</f>
        <v>41.112500000000004</v>
      </c>
      <c r="D145" s="51">
        <f>D$11*Sheet1!$U14</f>
        <v>33.9625</v>
      </c>
      <c r="E145" s="51">
        <f>E$11*Sheet1!$U14</f>
        <v>30.387500000000003</v>
      </c>
      <c r="F145" s="51">
        <f>F$11*Sheet1!$U14</f>
        <v>25.025000000000006</v>
      </c>
    </row>
    <row r="146" spans="1:6" ht="14.25">
      <c r="A146" s="50" t="s">
        <v>13</v>
      </c>
      <c r="B146" s="51">
        <f>B$11*Sheet1!$U15</f>
        <v>44.401500000000006</v>
      </c>
      <c r="C146" s="51">
        <f>C$11*Sheet1!$U15</f>
        <v>37.8235</v>
      </c>
      <c r="D146" s="51">
        <f>D$11*Sheet1!$U15</f>
        <v>31.2455</v>
      </c>
      <c r="E146" s="51">
        <f>E$11*Sheet1!$U15</f>
        <v>27.9565</v>
      </c>
      <c r="F146" s="51">
        <f>F$11*Sheet1!$U15</f>
        <v>23.023000000000003</v>
      </c>
    </row>
    <row r="147" spans="1:8" ht="14.25">
      <c r="A147" s="50" t="s">
        <v>14</v>
      </c>
      <c r="B147" s="51">
        <f>B$11*Sheet1!$U16</f>
        <v>38.61000000000001</v>
      </c>
      <c r="C147" s="51">
        <f>C$11*Sheet1!$U16</f>
        <v>32.89</v>
      </c>
      <c r="D147" s="51">
        <f>D$11*Sheet1!$U16</f>
        <v>27.17</v>
      </c>
      <c r="E147" s="51">
        <f>E$11*Sheet1!$U16</f>
        <v>24.310000000000002</v>
      </c>
      <c r="F147" s="51">
        <f>F$11*Sheet1!$U16</f>
        <v>20.020000000000003</v>
      </c>
      <c r="G147" s="37">
        <f>SUM(B133:F147)</f>
        <v>7150.000000000001</v>
      </c>
      <c r="H147" t="b">
        <f>IF(F147&lt;=$C$4,TRUE,FALSE)</f>
        <v>1</v>
      </c>
    </row>
    <row r="148" spans="1:6" ht="15">
      <c r="A148" s="38"/>
      <c r="B148" s="41" t="s">
        <v>52</v>
      </c>
      <c r="C148" s="42" t="s">
        <v>53</v>
      </c>
      <c r="D148" s="43" t="s">
        <v>54</v>
      </c>
      <c r="E148" s="44" t="s">
        <v>55</v>
      </c>
      <c r="F148" s="45" t="s">
        <v>56</v>
      </c>
    </row>
    <row r="149" spans="1:6" ht="14.25">
      <c r="A149" s="50" t="s">
        <v>0</v>
      </c>
      <c r="B149" s="51">
        <f>B$11*Sheet1!$V2</f>
        <v>337.83750000000003</v>
      </c>
      <c r="C149" s="51">
        <f>C$11*Sheet1!$V2</f>
        <v>287.78749999999997</v>
      </c>
      <c r="D149" s="51">
        <f>D$11*Sheet1!$V2</f>
        <v>237.73749999999998</v>
      </c>
      <c r="E149" s="51">
        <f>E$11*Sheet1!$V2</f>
        <v>212.71249999999998</v>
      </c>
      <c r="F149" s="51">
        <f>F$11*Sheet1!$V2</f>
        <v>175.175</v>
      </c>
    </row>
    <row r="150" spans="1:6" ht="14.25">
      <c r="A150" s="50" t="s">
        <v>1</v>
      </c>
      <c r="B150" s="51">
        <f>B$11*Sheet1!$V3</f>
        <v>305.01900000000006</v>
      </c>
      <c r="C150" s="51">
        <f>C$11*Sheet1!$V3</f>
        <v>259.831</v>
      </c>
      <c r="D150" s="51">
        <f>D$11*Sheet1!$V3</f>
        <v>214.643</v>
      </c>
      <c r="E150" s="51">
        <f>E$11*Sheet1!$V3</f>
        <v>192.049</v>
      </c>
      <c r="F150" s="51">
        <f>F$11*Sheet1!$V3</f>
        <v>158.15800000000002</v>
      </c>
    </row>
    <row r="151" spans="1:6" ht="14.25">
      <c r="A151" s="50" t="s">
        <v>2</v>
      </c>
      <c r="B151" s="51">
        <f>B$11*Sheet1!$V4</f>
        <v>249.03450000000004</v>
      </c>
      <c r="C151" s="51">
        <f>C$11*Sheet1!$V4</f>
        <v>212.1405</v>
      </c>
      <c r="D151" s="51">
        <f>D$11*Sheet1!$V4</f>
        <v>175.2465</v>
      </c>
      <c r="E151" s="51">
        <f>E$11*Sheet1!$V4</f>
        <v>156.7995</v>
      </c>
      <c r="F151" s="51">
        <f>F$11*Sheet1!$V4</f>
        <v>129.12900000000002</v>
      </c>
    </row>
    <row r="152" spans="1:6" ht="14.25">
      <c r="A152" s="50" t="s">
        <v>3</v>
      </c>
      <c r="B152" s="51">
        <f>B$11*Sheet1!$V5</f>
        <v>193.05000000000004</v>
      </c>
      <c r="C152" s="51">
        <f>C$11*Sheet1!$V5</f>
        <v>164.45000000000002</v>
      </c>
      <c r="D152" s="51">
        <f>D$11*Sheet1!$V5</f>
        <v>135.85</v>
      </c>
      <c r="E152" s="51">
        <f>E$11*Sheet1!$V5</f>
        <v>121.55000000000001</v>
      </c>
      <c r="F152" s="51">
        <f>F$11*Sheet1!$V5</f>
        <v>100.10000000000002</v>
      </c>
    </row>
    <row r="153" spans="1:6" ht="14.25">
      <c r="A153" s="50" t="s">
        <v>4</v>
      </c>
      <c r="B153" s="51">
        <f>B$11*Sheet1!$V6</f>
        <v>154.44000000000003</v>
      </c>
      <c r="C153" s="51">
        <f>C$11*Sheet1!$V6</f>
        <v>131.56</v>
      </c>
      <c r="D153" s="51">
        <f>D$11*Sheet1!$V6</f>
        <v>108.68</v>
      </c>
      <c r="E153" s="51">
        <f>E$11*Sheet1!$V6</f>
        <v>97.24000000000001</v>
      </c>
      <c r="F153" s="51">
        <f>F$11*Sheet1!$V6</f>
        <v>80.08000000000001</v>
      </c>
    </row>
    <row r="154" spans="1:6" ht="14.25">
      <c r="A154" s="50" t="s">
        <v>5</v>
      </c>
      <c r="B154" s="51">
        <f>B$11*Sheet1!$V7</f>
        <v>135.13500000000002</v>
      </c>
      <c r="C154" s="51">
        <f>C$11*Sheet1!$V7</f>
        <v>115.11500000000001</v>
      </c>
      <c r="D154" s="51">
        <f>D$11*Sheet1!$V7</f>
        <v>95.09500000000001</v>
      </c>
      <c r="E154" s="51">
        <f>E$11*Sheet1!$V7</f>
        <v>85.08500000000001</v>
      </c>
      <c r="F154" s="51">
        <f>F$11*Sheet1!$V7</f>
        <v>70.07000000000002</v>
      </c>
    </row>
    <row r="155" spans="1:6" ht="14.25">
      <c r="A155" s="50" t="s">
        <v>6</v>
      </c>
      <c r="B155" s="51">
        <f>B$11*Sheet1!$V8</f>
        <v>92.66400000000002</v>
      </c>
      <c r="C155" s="51">
        <f>C$11*Sheet1!$V8</f>
        <v>78.936</v>
      </c>
      <c r="D155" s="51">
        <f>D$11*Sheet1!$V8</f>
        <v>65.208</v>
      </c>
      <c r="E155" s="51">
        <f>E$11*Sheet1!$V8</f>
        <v>58.344</v>
      </c>
      <c r="F155" s="51">
        <f>F$11*Sheet1!$V8</f>
        <v>48.04800000000001</v>
      </c>
    </row>
    <row r="156" spans="1:6" ht="14.25">
      <c r="A156" s="50" t="s">
        <v>7</v>
      </c>
      <c r="B156" s="51">
        <f>B$11*Sheet1!$V9</f>
        <v>81.08100000000002</v>
      </c>
      <c r="C156" s="51">
        <f>C$11*Sheet1!$V9</f>
        <v>69.069</v>
      </c>
      <c r="D156" s="51">
        <f>D$11*Sheet1!$V9</f>
        <v>57.057</v>
      </c>
      <c r="E156" s="51">
        <f>E$11*Sheet1!$V9</f>
        <v>51.051</v>
      </c>
      <c r="F156" s="51">
        <f>F$11*Sheet1!$V9</f>
        <v>42.04200000000001</v>
      </c>
    </row>
    <row r="157" spans="1:6" ht="14.25">
      <c r="A157" s="50" t="s">
        <v>8</v>
      </c>
      <c r="B157" s="51">
        <f>B$11*Sheet1!$V10</f>
        <v>75.2895</v>
      </c>
      <c r="C157" s="51">
        <f>C$11*Sheet1!$V10</f>
        <v>64.1355</v>
      </c>
      <c r="D157" s="51">
        <f>D$11*Sheet1!$V10</f>
        <v>52.9815</v>
      </c>
      <c r="E157" s="51">
        <f>E$11*Sheet1!$V10</f>
        <v>47.4045</v>
      </c>
      <c r="F157" s="51">
        <f>F$11*Sheet1!$V10</f>
        <v>39.039</v>
      </c>
    </row>
    <row r="158" spans="1:6" ht="14.25">
      <c r="A158" s="50" t="s">
        <v>9</v>
      </c>
      <c r="B158" s="51">
        <f>B$11*Sheet1!$V11</f>
        <v>63.70650000000001</v>
      </c>
      <c r="C158" s="51">
        <f>C$11*Sheet1!$V11</f>
        <v>54.2685</v>
      </c>
      <c r="D158" s="51">
        <f>D$11*Sheet1!$V11</f>
        <v>44.8305</v>
      </c>
      <c r="E158" s="51">
        <f>E$11*Sheet1!$V11</f>
        <v>40.1115</v>
      </c>
      <c r="F158" s="51">
        <f>F$11*Sheet1!$V11</f>
        <v>33.03300000000001</v>
      </c>
    </row>
    <row r="159" spans="1:6" ht="14.25">
      <c r="A159" s="50" t="s">
        <v>10</v>
      </c>
      <c r="B159" s="51">
        <f>B$11*Sheet1!$V12</f>
        <v>55.98450000000001</v>
      </c>
      <c r="C159" s="51">
        <f>C$11*Sheet1!$V12</f>
        <v>47.6905</v>
      </c>
      <c r="D159" s="51">
        <f>D$11*Sheet1!$V12</f>
        <v>39.3965</v>
      </c>
      <c r="E159" s="51">
        <f>E$11*Sheet1!$V12</f>
        <v>35.249500000000005</v>
      </c>
      <c r="F159" s="51">
        <f>F$11*Sheet1!$V12</f>
        <v>29.029000000000003</v>
      </c>
    </row>
    <row r="160" spans="1:6" ht="14.25">
      <c r="A160" s="50" t="s">
        <v>11</v>
      </c>
      <c r="B160" s="51">
        <f>B$11*Sheet1!$V13</f>
        <v>48.26250000000001</v>
      </c>
      <c r="C160" s="51">
        <f>C$11*Sheet1!$V13</f>
        <v>41.112500000000004</v>
      </c>
      <c r="D160" s="51">
        <f>D$11*Sheet1!$V13</f>
        <v>33.9625</v>
      </c>
      <c r="E160" s="51">
        <f>E$11*Sheet1!$V13</f>
        <v>30.387500000000003</v>
      </c>
      <c r="F160" s="51">
        <f>F$11*Sheet1!$V13</f>
        <v>25.025000000000006</v>
      </c>
    </row>
    <row r="161" spans="1:6" ht="14.25">
      <c r="A161" s="50" t="s">
        <v>12</v>
      </c>
      <c r="B161" s="51">
        <f>B$11*Sheet1!$V14</f>
        <v>40.54050000000001</v>
      </c>
      <c r="C161" s="51">
        <f>C$11*Sheet1!$V14</f>
        <v>34.5345</v>
      </c>
      <c r="D161" s="51">
        <f>D$11*Sheet1!$V14</f>
        <v>28.5285</v>
      </c>
      <c r="E161" s="51">
        <f>E$11*Sheet1!$V14</f>
        <v>25.5255</v>
      </c>
      <c r="F161" s="51">
        <f>F$11*Sheet1!$V14</f>
        <v>21.021000000000004</v>
      </c>
    </row>
    <row r="162" spans="1:6" ht="14.25">
      <c r="A162" s="50" t="s">
        <v>13</v>
      </c>
      <c r="B162" s="51">
        <f>B$11*Sheet1!$V15</f>
        <v>36.679500000000004</v>
      </c>
      <c r="C162" s="51">
        <f>C$11*Sheet1!$V15</f>
        <v>31.2455</v>
      </c>
      <c r="D162" s="51">
        <f>D$11*Sheet1!$V15</f>
        <v>25.8115</v>
      </c>
      <c r="E162" s="51">
        <f>E$11*Sheet1!$V15</f>
        <v>23.0945</v>
      </c>
      <c r="F162" s="51">
        <f>F$11*Sheet1!$V15</f>
        <v>19.019000000000002</v>
      </c>
    </row>
    <row r="163" spans="1:6" ht="14.25">
      <c r="A163" s="50" t="s">
        <v>14</v>
      </c>
      <c r="B163" s="51">
        <f>B$11*Sheet1!$V16</f>
        <v>32.81850000000001</v>
      </c>
      <c r="C163" s="51">
        <f>C$11*Sheet1!$V16</f>
        <v>27.956500000000002</v>
      </c>
      <c r="D163" s="51">
        <f>D$11*Sheet1!$V16</f>
        <v>23.0945</v>
      </c>
      <c r="E163" s="51">
        <f>E$11*Sheet1!$V16</f>
        <v>20.663500000000003</v>
      </c>
      <c r="F163" s="51">
        <f>F$11*Sheet1!$V16</f>
        <v>17.017000000000003</v>
      </c>
    </row>
    <row r="164" spans="1:8" ht="14.25">
      <c r="A164" s="50" t="s">
        <v>15</v>
      </c>
      <c r="B164" s="51">
        <f>B$11*Sheet1!$V17</f>
        <v>28.957500000000003</v>
      </c>
      <c r="C164" s="51">
        <f>C$11*Sheet1!$V17</f>
        <v>24.6675</v>
      </c>
      <c r="D164" s="51">
        <f>D$11*Sheet1!$V17</f>
        <v>20.377499999999998</v>
      </c>
      <c r="E164" s="51">
        <f>E$11*Sheet1!$V17</f>
        <v>18.232499999999998</v>
      </c>
      <c r="F164" s="51">
        <f>F$11*Sheet1!$V17</f>
        <v>15.015</v>
      </c>
      <c r="G164" s="37">
        <f>SUM(B149:F164)</f>
        <v>7149.999999999999</v>
      </c>
      <c r="H164" t="b">
        <f>IF(F164&lt;=$C$4,TRUE,FALSE)</f>
        <v>1</v>
      </c>
    </row>
    <row r="165" spans="1:6" ht="15">
      <c r="A165" s="38"/>
      <c r="B165" s="41" t="s">
        <v>52</v>
      </c>
      <c r="C165" s="42" t="s">
        <v>53</v>
      </c>
      <c r="D165" s="43" t="s">
        <v>54</v>
      </c>
      <c r="E165" s="44" t="s">
        <v>55</v>
      </c>
      <c r="F165" s="45" t="s">
        <v>56</v>
      </c>
    </row>
    <row r="166" spans="1:6" ht="14.25">
      <c r="A166" s="50" t="s">
        <v>0</v>
      </c>
      <c r="B166" s="51">
        <f>B$11*Sheet1!$W2</f>
        <v>328.18500000000006</v>
      </c>
      <c r="C166" s="51">
        <f>C$11*Sheet1!$W2</f>
        <v>279.565</v>
      </c>
      <c r="D166" s="51">
        <f>D$11*Sheet1!$W2</f>
        <v>230.94500000000002</v>
      </c>
      <c r="E166" s="51">
        <f>E$11*Sheet1!$W2</f>
        <v>206.63500000000002</v>
      </c>
      <c r="F166" s="51">
        <f>F$11*Sheet1!$W2</f>
        <v>170.17000000000004</v>
      </c>
    </row>
    <row r="167" spans="1:6" ht="14.25">
      <c r="A167" s="50" t="s">
        <v>1</v>
      </c>
      <c r="B167" s="51">
        <f>B$11*Sheet1!$W3</f>
        <v>293.43600000000004</v>
      </c>
      <c r="C167" s="51">
        <f>C$11*Sheet1!$W3</f>
        <v>249.964</v>
      </c>
      <c r="D167" s="51">
        <f>D$11*Sheet1!$W3</f>
        <v>206.492</v>
      </c>
      <c r="E167" s="51">
        <f>E$11*Sheet1!$W3</f>
        <v>184.756</v>
      </c>
      <c r="F167" s="51">
        <f>F$11*Sheet1!$W3</f>
        <v>152.15200000000002</v>
      </c>
    </row>
    <row r="168" spans="1:6" ht="14.25">
      <c r="A168" s="50" t="s">
        <v>2</v>
      </c>
      <c r="B168" s="51">
        <f>B$11*Sheet1!$W4</f>
        <v>258.68700000000007</v>
      </c>
      <c r="C168" s="51">
        <f>C$11*Sheet1!$W4</f>
        <v>220.363</v>
      </c>
      <c r="D168" s="51">
        <f>D$11*Sheet1!$W4</f>
        <v>182.03900000000002</v>
      </c>
      <c r="E168" s="51">
        <f>E$11*Sheet1!$W4</f>
        <v>162.877</v>
      </c>
      <c r="F168" s="51">
        <f>F$11*Sheet1!$W4</f>
        <v>134.13400000000001</v>
      </c>
    </row>
    <row r="169" spans="1:6" ht="14.25">
      <c r="A169" s="50" t="s">
        <v>3</v>
      </c>
      <c r="B169" s="51">
        <f>B$11*Sheet1!$W5</f>
        <v>200.77200000000002</v>
      </c>
      <c r="C169" s="51">
        <f>C$11*Sheet1!$W5</f>
        <v>171.028</v>
      </c>
      <c r="D169" s="51">
        <f>D$11*Sheet1!$W5</f>
        <v>141.284</v>
      </c>
      <c r="E169" s="51">
        <f>E$11*Sheet1!$W5</f>
        <v>126.41199999999999</v>
      </c>
      <c r="F169" s="51">
        <f>F$11*Sheet1!$W5</f>
        <v>104.10400000000001</v>
      </c>
    </row>
    <row r="170" spans="1:6" ht="14.25">
      <c r="A170" s="50" t="s">
        <v>4</v>
      </c>
      <c r="B170" s="51">
        <f>B$11*Sheet1!$W6</f>
        <v>173.745</v>
      </c>
      <c r="C170" s="51">
        <f>C$11*Sheet1!$W6</f>
        <v>148.005</v>
      </c>
      <c r="D170" s="51">
        <f>D$11*Sheet1!$W6</f>
        <v>122.265</v>
      </c>
      <c r="E170" s="51">
        <f>E$11*Sheet1!$W6</f>
        <v>109.395</v>
      </c>
      <c r="F170" s="51">
        <f>F$11*Sheet1!$W6</f>
        <v>90.09</v>
      </c>
    </row>
    <row r="171" spans="1:6" ht="14.25">
      <c r="A171" s="50" t="s">
        <v>5</v>
      </c>
      <c r="B171" s="51">
        <f>B$11*Sheet1!$W7</f>
        <v>135.13500000000002</v>
      </c>
      <c r="C171" s="51">
        <f>C$11*Sheet1!$W7</f>
        <v>115.11500000000001</v>
      </c>
      <c r="D171" s="51">
        <f>D$11*Sheet1!$W7</f>
        <v>95.09500000000001</v>
      </c>
      <c r="E171" s="51">
        <f>E$11*Sheet1!$W7</f>
        <v>85.08500000000001</v>
      </c>
      <c r="F171" s="51">
        <f>F$11*Sheet1!$W7</f>
        <v>70.07000000000002</v>
      </c>
    </row>
    <row r="172" spans="1:6" ht="14.25">
      <c r="A172" s="50" t="s">
        <v>6</v>
      </c>
      <c r="B172" s="51">
        <f>B$11*Sheet1!$W8</f>
        <v>98.4555</v>
      </c>
      <c r="C172" s="51">
        <f>C$11*Sheet1!$W8</f>
        <v>83.86949999999999</v>
      </c>
      <c r="D172" s="51">
        <f>D$11*Sheet1!$W8</f>
        <v>69.28349999999999</v>
      </c>
      <c r="E172" s="51">
        <f>E$11*Sheet1!$W8</f>
        <v>61.9905</v>
      </c>
      <c r="F172" s="51">
        <f>F$11*Sheet1!$W8</f>
        <v>51.051</v>
      </c>
    </row>
    <row r="173" spans="1:6" ht="14.25">
      <c r="A173" s="50" t="s">
        <v>7</v>
      </c>
      <c r="B173" s="51">
        <f>B$11*Sheet1!$W9</f>
        <v>67.56750000000001</v>
      </c>
      <c r="C173" s="51">
        <f>C$11*Sheet1!$W9</f>
        <v>57.557500000000005</v>
      </c>
      <c r="D173" s="51">
        <f>D$11*Sheet1!$W9</f>
        <v>47.54750000000001</v>
      </c>
      <c r="E173" s="51">
        <f>E$11*Sheet1!$W9</f>
        <v>42.542500000000004</v>
      </c>
      <c r="F173" s="51">
        <f>F$11*Sheet1!$W9</f>
        <v>35.03500000000001</v>
      </c>
    </row>
    <row r="174" spans="1:6" ht="14.25">
      <c r="A174" s="50" t="s">
        <v>8</v>
      </c>
      <c r="B174" s="51">
        <f>B$11*Sheet1!$W10</f>
        <v>57.915000000000006</v>
      </c>
      <c r="C174" s="51">
        <f>C$11*Sheet1!$W10</f>
        <v>49.335</v>
      </c>
      <c r="D174" s="51">
        <f>D$11*Sheet1!$W10</f>
        <v>40.754999999999995</v>
      </c>
      <c r="E174" s="51">
        <f>E$11*Sheet1!$W10</f>
        <v>36.464999999999996</v>
      </c>
      <c r="F174" s="51">
        <f>F$11*Sheet1!$W10</f>
        <v>30.03</v>
      </c>
    </row>
    <row r="175" spans="1:6" ht="14.25">
      <c r="A175" s="50" t="s">
        <v>9</v>
      </c>
      <c r="B175" s="51">
        <f>B$11*Sheet1!$W11</f>
        <v>54.05400000000001</v>
      </c>
      <c r="C175" s="51">
        <f>C$11*Sheet1!$W11</f>
        <v>46.046</v>
      </c>
      <c r="D175" s="51">
        <f>D$11*Sheet1!$W11</f>
        <v>38.038000000000004</v>
      </c>
      <c r="E175" s="51">
        <f>E$11*Sheet1!$W11</f>
        <v>34.034</v>
      </c>
      <c r="F175" s="51">
        <f>F$11*Sheet1!$W11</f>
        <v>28.028000000000002</v>
      </c>
    </row>
    <row r="176" spans="1:6" ht="14.25">
      <c r="A176" s="50" t="s">
        <v>10</v>
      </c>
      <c r="B176" s="51">
        <f>B$11*Sheet1!$W12</f>
        <v>48.26250000000001</v>
      </c>
      <c r="C176" s="51">
        <f>C$11*Sheet1!$W12</f>
        <v>41.112500000000004</v>
      </c>
      <c r="D176" s="51">
        <f>D$11*Sheet1!$W12</f>
        <v>33.9625</v>
      </c>
      <c r="E176" s="51">
        <f>E$11*Sheet1!$W12</f>
        <v>30.387500000000003</v>
      </c>
      <c r="F176" s="51">
        <f>F$11*Sheet1!$W12</f>
        <v>25.025000000000006</v>
      </c>
    </row>
    <row r="177" spans="1:6" ht="14.25">
      <c r="A177" s="50" t="s">
        <v>11</v>
      </c>
      <c r="B177" s="51">
        <f>B$11*Sheet1!$W13</f>
        <v>44.401500000000006</v>
      </c>
      <c r="C177" s="51">
        <f>C$11*Sheet1!$W13</f>
        <v>37.8235</v>
      </c>
      <c r="D177" s="51">
        <f>D$11*Sheet1!$W13</f>
        <v>31.2455</v>
      </c>
      <c r="E177" s="51">
        <f>E$11*Sheet1!$W13</f>
        <v>27.9565</v>
      </c>
      <c r="F177" s="51">
        <f>F$11*Sheet1!$W13</f>
        <v>23.023000000000003</v>
      </c>
    </row>
    <row r="178" spans="1:6" ht="14.25">
      <c r="A178" s="50" t="s">
        <v>12</v>
      </c>
      <c r="B178" s="51">
        <f>B$11*Sheet1!$W14</f>
        <v>40.54050000000001</v>
      </c>
      <c r="C178" s="51">
        <f>C$11*Sheet1!$W14</f>
        <v>34.5345</v>
      </c>
      <c r="D178" s="51">
        <f>D$11*Sheet1!$W14</f>
        <v>28.5285</v>
      </c>
      <c r="E178" s="51">
        <f>E$11*Sheet1!$W14</f>
        <v>25.5255</v>
      </c>
      <c r="F178" s="51">
        <f>F$11*Sheet1!$W14</f>
        <v>21.021000000000004</v>
      </c>
    </row>
    <row r="179" spans="1:6" ht="14.25">
      <c r="A179" s="50" t="s">
        <v>13</v>
      </c>
      <c r="B179" s="51">
        <f>B$11*Sheet1!$W15</f>
        <v>36.679500000000004</v>
      </c>
      <c r="C179" s="51">
        <f>C$11*Sheet1!$W15</f>
        <v>31.2455</v>
      </c>
      <c r="D179" s="51">
        <f>D$11*Sheet1!$W15</f>
        <v>25.8115</v>
      </c>
      <c r="E179" s="51">
        <f>E$11*Sheet1!$W15</f>
        <v>23.0945</v>
      </c>
      <c r="F179" s="51">
        <f>F$11*Sheet1!$W15</f>
        <v>19.019000000000002</v>
      </c>
    </row>
    <row r="180" spans="1:6" ht="14.25">
      <c r="A180" s="50" t="s">
        <v>14</v>
      </c>
      <c r="B180" s="51">
        <f>B$11*Sheet1!$W16</f>
        <v>32.81850000000001</v>
      </c>
      <c r="C180" s="51">
        <f>C$11*Sheet1!$W16</f>
        <v>27.956500000000002</v>
      </c>
      <c r="D180" s="51">
        <f>D$11*Sheet1!$W16</f>
        <v>23.0945</v>
      </c>
      <c r="E180" s="51">
        <f>E$11*Sheet1!$W16</f>
        <v>20.663500000000003</v>
      </c>
      <c r="F180" s="51">
        <f>F$11*Sheet1!$W16</f>
        <v>17.017000000000003</v>
      </c>
    </row>
    <row r="181" spans="1:6" ht="14.25">
      <c r="A181" s="50" t="s">
        <v>15</v>
      </c>
      <c r="B181" s="51">
        <f>B$11*Sheet1!$W17</f>
        <v>30.888000000000005</v>
      </c>
      <c r="C181" s="51">
        <f>C$11*Sheet1!$W17</f>
        <v>26.312</v>
      </c>
      <c r="D181" s="51">
        <f>D$11*Sheet1!$W17</f>
        <v>21.736</v>
      </c>
      <c r="E181" s="51">
        <f>E$11*Sheet1!$W17</f>
        <v>19.448</v>
      </c>
      <c r="F181" s="51">
        <f>F$11*Sheet1!$W17</f>
        <v>16.016000000000002</v>
      </c>
    </row>
    <row r="182" spans="1:8" ht="14.25">
      <c r="A182" s="50" t="s">
        <v>16</v>
      </c>
      <c r="B182" s="51">
        <f>B$11*Sheet1!$W18</f>
        <v>28.957500000000003</v>
      </c>
      <c r="C182" s="51">
        <f>C$11*Sheet1!$W18</f>
        <v>24.6675</v>
      </c>
      <c r="D182" s="51">
        <f>D$11*Sheet1!$W18</f>
        <v>20.377499999999998</v>
      </c>
      <c r="E182" s="51">
        <f>E$11*Sheet1!$W18</f>
        <v>18.232499999999998</v>
      </c>
      <c r="F182" s="51">
        <f>F$11*Sheet1!$W18</f>
        <v>15.015</v>
      </c>
      <c r="G182" s="37">
        <f>SUM(B166:F182)</f>
        <v>7149.999999999999</v>
      </c>
      <c r="H182" t="b">
        <f>IF(F182&lt;=$C$4,TRUE,FALSE)</f>
        <v>1</v>
      </c>
    </row>
    <row r="183" spans="1:6" ht="15">
      <c r="A183" s="38"/>
      <c r="B183" s="41" t="s">
        <v>52</v>
      </c>
      <c r="C183" s="42" t="s">
        <v>53</v>
      </c>
      <c r="D183" s="43" t="s">
        <v>54</v>
      </c>
      <c r="E183" s="44" t="s">
        <v>55</v>
      </c>
      <c r="F183" s="45" t="s">
        <v>56</v>
      </c>
    </row>
    <row r="184" spans="1:6" ht="14.25">
      <c r="A184" s="50" t="s">
        <v>0</v>
      </c>
      <c r="B184" s="51">
        <f>B$11*Sheet1!$X2</f>
        <v>318.5325</v>
      </c>
      <c r="C184" s="51">
        <f>C$11*Sheet1!$X2</f>
        <v>271.34250000000003</v>
      </c>
      <c r="D184" s="51">
        <f>D$11*Sheet1!$X2</f>
        <v>224.1525</v>
      </c>
      <c r="E184" s="51">
        <f>E$11*Sheet1!$X2</f>
        <v>200.5575</v>
      </c>
      <c r="F184" s="51">
        <f>F$11*Sheet1!$X2</f>
        <v>165.16500000000002</v>
      </c>
    </row>
    <row r="185" spans="1:6" ht="14.25">
      <c r="A185" s="50" t="s">
        <v>1</v>
      </c>
      <c r="B185" s="51">
        <f>B$11*Sheet1!$X3</f>
        <v>289.57500000000005</v>
      </c>
      <c r="C185" s="51">
        <f>C$11*Sheet1!$X3</f>
        <v>246.67499999999998</v>
      </c>
      <c r="D185" s="51">
        <f>D$11*Sheet1!$X3</f>
        <v>203.775</v>
      </c>
      <c r="E185" s="51">
        <f>E$11*Sheet1!$X3</f>
        <v>182.325</v>
      </c>
      <c r="F185" s="51">
        <f>F$11*Sheet1!$X3</f>
        <v>150.15</v>
      </c>
    </row>
    <row r="186" spans="1:6" ht="14.25">
      <c r="A186" s="50" t="s">
        <v>2</v>
      </c>
      <c r="B186" s="51">
        <f>B$11*Sheet1!$X4</f>
        <v>254.82600000000005</v>
      </c>
      <c r="C186" s="51">
        <f>C$11*Sheet1!$X4</f>
        <v>217.074</v>
      </c>
      <c r="D186" s="51">
        <f>D$11*Sheet1!$X4</f>
        <v>179.322</v>
      </c>
      <c r="E186" s="51">
        <f>E$11*Sheet1!$X4</f>
        <v>160.446</v>
      </c>
      <c r="F186" s="51">
        <f>F$11*Sheet1!$X4</f>
        <v>132.13200000000003</v>
      </c>
    </row>
    <row r="187" spans="1:6" ht="14.25">
      <c r="A187" s="50" t="s">
        <v>3</v>
      </c>
      <c r="B187" s="51">
        <f>B$11*Sheet1!$X5</f>
        <v>202.70250000000001</v>
      </c>
      <c r="C187" s="51">
        <f>C$11*Sheet1!$X5</f>
        <v>172.67249999999999</v>
      </c>
      <c r="D187" s="51">
        <f>D$11*Sheet1!$X5</f>
        <v>142.64249999999998</v>
      </c>
      <c r="E187" s="51">
        <f>E$11*Sheet1!$X5</f>
        <v>127.6275</v>
      </c>
      <c r="F187" s="51">
        <f>F$11*Sheet1!$X5</f>
        <v>105.105</v>
      </c>
    </row>
    <row r="188" spans="1:6" ht="14.25">
      <c r="A188" s="50" t="s">
        <v>4</v>
      </c>
      <c r="B188" s="51">
        <f>B$11*Sheet1!$X6</f>
        <v>169.88400000000001</v>
      </c>
      <c r="C188" s="51">
        <f>C$11*Sheet1!$X6</f>
        <v>144.71599999999998</v>
      </c>
      <c r="D188" s="51">
        <f>D$11*Sheet1!$X6</f>
        <v>119.54799999999999</v>
      </c>
      <c r="E188" s="51">
        <f>E$11*Sheet1!$X6</f>
        <v>106.964</v>
      </c>
      <c r="F188" s="51">
        <f>F$11*Sheet1!$X6</f>
        <v>88.08800000000001</v>
      </c>
    </row>
    <row r="189" spans="1:6" ht="14.25">
      <c r="A189" s="50" t="s">
        <v>5</v>
      </c>
      <c r="B189" s="51">
        <f>B$11*Sheet1!$X7</f>
        <v>135.13500000000002</v>
      </c>
      <c r="C189" s="51">
        <f>C$11*Sheet1!$X7</f>
        <v>115.11500000000001</v>
      </c>
      <c r="D189" s="51">
        <f>D$11*Sheet1!$X7</f>
        <v>95.09500000000001</v>
      </c>
      <c r="E189" s="51">
        <f>E$11*Sheet1!$X7</f>
        <v>85.08500000000001</v>
      </c>
      <c r="F189" s="51">
        <f>F$11*Sheet1!$X7</f>
        <v>70.07000000000002</v>
      </c>
    </row>
    <row r="190" spans="1:6" ht="14.25">
      <c r="A190" s="50" t="s">
        <v>6</v>
      </c>
      <c r="B190" s="51">
        <f>B$11*Sheet1!$X8</f>
        <v>100.38600000000001</v>
      </c>
      <c r="C190" s="51">
        <f>C$11*Sheet1!$X8</f>
        <v>85.514</v>
      </c>
      <c r="D190" s="51">
        <f>D$11*Sheet1!$X8</f>
        <v>70.642</v>
      </c>
      <c r="E190" s="51">
        <f>E$11*Sheet1!$X8</f>
        <v>63.205999999999996</v>
      </c>
      <c r="F190" s="51">
        <f>F$11*Sheet1!$X8</f>
        <v>52.05200000000001</v>
      </c>
    </row>
    <row r="191" spans="1:6" ht="14.25">
      <c r="A191" s="50" t="s">
        <v>7</v>
      </c>
      <c r="B191" s="51">
        <f>B$11*Sheet1!$X9</f>
        <v>63.70650000000001</v>
      </c>
      <c r="C191" s="51">
        <f>C$11*Sheet1!$X9</f>
        <v>54.2685</v>
      </c>
      <c r="D191" s="51">
        <f>D$11*Sheet1!$X9</f>
        <v>44.8305</v>
      </c>
      <c r="E191" s="51">
        <f>E$11*Sheet1!$X9</f>
        <v>40.1115</v>
      </c>
      <c r="F191" s="51">
        <f>F$11*Sheet1!$X9</f>
        <v>33.03300000000001</v>
      </c>
    </row>
    <row r="192" spans="1:6" ht="14.25">
      <c r="A192" s="50" t="s">
        <v>8</v>
      </c>
      <c r="B192" s="51">
        <f>B$11*Sheet1!$X10</f>
        <v>55.984500000000004</v>
      </c>
      <c r="C192" s="51">
        <f>C$11*Sheet1!$X10</f>
        <v>47.6905</v>
      </c>
      <c r="D192" s="51">
        <f>D$11*Sheet1!$X10</f>
        <v>39.396499999999996</v>
      </c>
      <c r="E192" s="51">
        <f>E$11*Sheet1!$X10</f>
        <v>35.2495</v>
      </c>
      <c r="F192" s="51">
        <f>F$11*Sheet1!$X10</f>
        <v>29.029</v>
      </c>
    </row>
    <row r="193" spans="1:6" ht="14.25">
      <c r="A193" s="50" t="s">
        <v>9</v>
      </c>
      <c r="B193" s="51">
        <f>B$11*Sheet1!$X11</f>
        <v>52.123500000000014</v>
      </c>
      <c r="C193" s="51">
        <f>C$11*Sheet1!$X11</f>
        <v>44.401500000000006</v>
      </c>
      <c r="D193" s="51">
        <f>D$11*Sheet1!$X11</f>
        <v>36.679500000000004</v>
      </c>
      <c r="E193" s="51">
        <f>E$11*Sheet1!$X11</f>
        <v>32.81850000000001</v>
      </c>
      <c r="F193" s="51">
        <f>F$11*Sheet1!$X11</f>
        <v>27.027000000000005</v>
      </c>
    </row>
    <row r="194" spans="1:6" ht="14.25">
      <c r="A194" s="50" t="s">
        <v>10</v>
      </c>
      <c r="B194" s="51">
        <f>B$11*Sheet1!$X12</f>
        <v>48.26250000000001</v>
      </c>
      <c r="C194" s="51">
        <f>C$11*Sheet1!$X12</f>
        <v>41.112500000000004</v>
      </c>
      <c r="D194" s="51">
        <f>D$11*Sheet1!$X12</f>
        <v>33.9625</v>
      </c>
      <c r="E194" s="51">
        <f>E$11*Sheet1!$X12</f>
        <v>30.387500000000003</v>
      </c>
      <c r="F194" s="51">
        <f>F$11*Sheet1!$X12</f>
        <v>25.025000000000006</v>
      </c>
    </row>
    <row r="195" spans="1:6" ht="14.25">
      <c r="A195" s="50" t="s">
        <v>11</v>
      </c>
      <c r="B195" s="51">
        <f>B$11*Sheet1!$X13</f>
        <v>44.401500000000006</v>
      </c>
      <c r="C195" s="51">
        <f>C$11*Sheet1!$X13</f>
        <v>37.8235</v>
      </c>
      <c r="D195" s="51">
        <f>D$11*Sheet1!$X13</f>
        <v>31.2455</v>
      </c>
      <c r="E195" s="51">
        <f>E$11*Sheet1!$X13</f>
        <v>27.9565</v>
      </c>
      <c r="F195" s="51">
        <f>F$11*Sheet1!$X13</f>
        <v>23.023000000000003</v>
      </c>
    </row>
    <row r="196" spans="1:6" ht="14.25">
      <c r="A196" s="50" t="s">
        <v>12</v>
      </c>
      <c r="B196" s="51">
        <f>B$11*Sheet1!$X14</f>
        <v>40.54050000000001</v>
      </c>
      <c r="C196" s="51">
        <f>C$11*Sheet1!$X14</f>
        <v>34.5345</v>
      </c>
      <c r="D196" s="51">
        <f>D$11*Sheet1!$X14</f>
        <v>28.5285</v>
      </c>
      <c r="E196" s="51">
        <f>E$11*Sheet1!$X14</f>
        <v>25.5255</v>
      </c>
      <c r="F196" s="51">
        <f>F$11*Sheet1!$X14</f>
        <v>21.021000000000004</v>
      </c>
    </row>
    <row r="197" spans="1:6" ht="14.25">
      <c r="A197" s="50" t="s">
        <v>13</v>
      </c>
      <c r="B197" s="51">
        <f>B$11*Sheet1!$X15</f>
        <v>34.74900000000001</v>
      </c>
      <c r="C197" s="51">
        <f>C$11*Sheet1!$X15</f>
        <v>29.601000000000003</v>
      </c>
      <c r="D197" s="51">
        <f>D$11*Sheet1!$X15</f>
        <v>24.453000000000003</v>
      </c>
      <c r="E197" s="51">
        <f>E$11*Sheet1!$X15</f>
        <v>21.879</v>
      </c>
      <c r="F197" s="51">
        <f>F$11*Sheet1!$X15</f>
        <v>18.018000000000004</v>
      </c>
    </row>
    <row r="198" spans="1:6" ht="14.25">
      <c r="A198" s="50" t="s">
        <v>14</v>
      </c>
      <c r="B198" s="51">
        <f>B$11*Sheet1!$X16</f>
        <v>32.81850000000001</v>
      </c>
      <c r="C198" s="51">
        <f>C$11*Sheet1!$X16</f>
        <v>27.956500000000002</v>
      </c>
      <c r="D198" s="51">
        <f>D$11*Sheet1!$X16</f>
        <v>23.0945</v>
      </c>
      <c r="E198" s="51">
        <f>E$11*Sheet1!$X16</f>
        <v>20.663500000000003</v>
      </c>
      <c r="F198" s="51">
        <f>F$11*Sheet1!$X16</f>
        <v>17.017000000000003</v>
      </c>
    </row>
    <row r="199" spans="1:6" ht="14.25">
      <c r="A199" s="50" t="s">
        <v>15</v>
      </c>
      <c r="B199" s="51">
        <f>B$11*Sheet1!$X17</f>
        <v>30.888000000000005</v>
      </c>
      <c r="C199" s="51">
        <f>C$11*Sheet1!$X17</f>
        <v>26.312</v>
      </c>
      <c r="D199" s="51">
        <f>D$11*Sheet1!$X17</f>
        <v>21.736</v>
      </c>
      <c r="E199" s="51">
        <f>E$11*Sheet1!$X17</f>
        <v>19.448</v>
      </c>
      <c r="F199" s="51">
        <f>F$11*Sheet1!$X17</f>
        <v>16.016000000000002</v>
      </c>
    </row>
    <row r="200" spans="1:6" ht="14.25">
      <c r="A200" s="50" t="s">
        <v>16</v>
      </c>
      <c r="B200" s="51">
        <f>B$11*Sheet1!$X18</f>
        <v>28.957500000000003</v>
      </c>
      <c r="C200" s="51">
        <f>C$11*Sheet1!$X18</f>
        <v>24.6675</v>
      </c>
      <c r="D200" s="51">
        <f>D$11*Sheet1!$X18</f>
        <v>20.377499999999998</v>
      </c>
      <c r="E200" s="51">
        <f>E$11*Sheet1!$X18</f>
        <v>18.232499999999998</v>
      </c>
      <c r="F200" s="51">
        <f>F$11*Sheet1!$X18</f>
        <v>15.015</v>
      </c>
    </row>
    <row r="201" spans="1:8" ht="14.25">
      <c r="A201" s="50" t="s">
        <v>17</v>
      </c>
      <c r="B201" s="51">
        <f>B$11*Sheet1!$X19</f>
        <v>27.027</v>
      </c>
      <c r="C201" s="51">
        <f>C$11*Sheet1!$X19</f>
        <v>23.022999999999996</v>
      </c>
      <c r="D201" s="51">
        <f>D$11*Sheet1!$X19</f>
        <v>19.019</v>
      </c>
      <c r="E201" s="51">
        <f>E$11*Sheet1!$X19</f>
        <v>17.017</v>
      </c>
      <c r="F201" s="51">
        <f>F$11*Sheet1!$X19</f>
        <v>14.014</v>
      </c>
      <c r="G201" s="37">
        <f>SUM(B184:F201)</f>
        <v>7150</v>
      </c>
      <c r="H201" t="b">
        <f>IF(F201&lt;=$C$4,TRUE,FALSE)</f>
        <v>1</v>
      </c>
    </row>
    <row r="202" spans="1:6" ht="15">
      <c r="A202" s="38"/>
      <c r="B202" s="41" t="s">
        <v>52</v>
      </c>
      <c r="C202" s="42" t="s">
        <v>53</v>
      </c>
      <c r="D202" s="43" t="s">
        <v>54</v>
      </c>
      <c r="E202" s="44" t="s">
        <v>55</v>
      </c>
      <c r="F202" s="45" t="s">
        <v>56</v>
      </c>
    </row>
    <row r="203" spans="1:6" ht="14.25">
      <c r="A203" s="50" t="s">
        <v>0</v>
      </c>
      <c r="B203" s="51">
        <f>B$11*Sheet1!$Y2</f>
        <v>308.88000000000005</v>
      </c>
      <c r="C203" s="51">
        <f>C$11*Sheet1!$Y2</f>
        <v>263.12</v>
      </c>
      <c r="D203" s="51">
        <f>D$11*Sheet1!$Y2</f>
        <v>217.36</v>
      </c>
      <c r="E203" s="51">
        <f>E$11*Sheet1!$Y2</f>
        <v>194.48000000000002</v>
      </c>
      <c r="F203" s="51">
        <f>F$11*Sheet1!$Y2</f>
        <v>160.16000000000003</v>
      </c>
    </row>
    <row r="204" spans="1:6" ht="14.25">
      <c r="A204" s="50" t="s">
        <v>1</v>
      </c>
      <c r="B204" s="51">
        <f>B$11*Sheet1!$Y3</f>
        <v>283.7835</v>
      </c>
      <c r="C204" s="51">
        <f>C$11*Sheet1!$Y3</f>
        <v>241.74149999999997</v>
      </c>
      <c r="D204" s="51">
        <f>D$11*Sheet1!$Y3</f>
        <v>199.6995</v>
      </c>
      <c r="E204" s="51">
        <f>E$11*Sheet1!$Y3</f>
        <v>178.67849999999999</v>
      </c>
      <c r="F204" s="51">
        <f>F$11*Sheet1!$Y3</f>
        <v>147.14700000000002</v>
      </c>
    </row>
    <row r="205" spans="1:6" ht="14.25">
      <c r="A205" s="50" t="s">
        <v>2</v>
      </c>
      <c r="B205" s="51">
        <f>B$11*Sheet1!$Y4</f>
        <v>252.89550000000003</v>
      </c>
      <c r="C205" s="51">
        <f>C$11*Sheet1!$Y4</f>
        <v>215.42950000000002</v>
      </c>
      <c r="D205" s="51">
        <f>D$11*Sheet1!$Y4</f>
        <v>177.9635</v>
      </c>
      <c r="E205" s="51">
        <f>E$11*Sheet1!$Y4</f>
        <v>159.2305</v>
      </c>
      <c r="F205" s="51">
        <f>F$11*Sheet1!$Y4</f>
        <v>131.13100000000003</v>
      </c>
    </row>
    <row r="206" spans="1:6" ht="14.25">
      <c r="A206" s="50" t="s">
        <v>3</v>
      </c>
      <c r="B206" s="51">
        <f>B$11*Sheet1!$Y5</f>
        <v>200.77200000000005</v>
      </c>
      <c r="C206" s="51">
        <f>C$11*Sheet1!$Y5</f>
        <v>171.02800000000002</v>
      </c>
      <c r="D206" s="51">
        <f>D$11*Sheet1!$Y5</f>
        <v>141.28400000000002</v>
      </c>
      <c r="E206" s="51">
        <f>E$11*Sheet1!$Y5</f>
        <v>126.412</v>
      </c>
      <c r="F206" s="51">
        <f>F$11*Sheet1!$Y5</f>
        <v>104.10400000000003</v>
      </c>
    </row>
    <row r="207" spans="1:6" ht="14.25">
      <c r="A207" s="50" t="s">
        <v>4</v>
      </c>
      <c r="B207" s="51">
        <f>B$11*Sheet1!$Y6</f>
        <v>167.95350000000002</v>
      </c>
      <c r="C207" s="51">
        <f>C$11*Sheet1!$Y6</f>
        <v>143.0715</v>
      </c>
      <c r="D207" s="51">
        <f>D$11*Sheet1!$Y6</f>
        <v>118.1895</v>
      </c>
      <c r="E207" s="51">
        <f>E$11*Sheet1!$Y6</f>
        <v>105.74849999999999</v>
      </c>
      <c r="F207" s="51">
        <f>F$11*Sheet1!$Y6</f>
        <v>87.087</v>
      </c>
    </row>
    <row r="208" spans="1:6" ht="14.25">
      <c r="A208" s="50" t="s">
        <v>5</v>
      </c>
      <c r="B208" s="51">
        <f>B$11*Sheet1!$Y7</f>
        <v>133.20450000000002</v>
      </c>
      <c r="C208" s="51">
        <f>C$11*Sheet1!$Y7</f>
        <v>113.47050000000002</v>
      </c>
      <c r="D208" s="51">
        <f>D$11*Sheet1!$Y7</f>
        <v>93.7365</v>
      </c>
      <c r="E208" s="51">
        <f>E$11*Sheet1!$Y7</f>
        <v>83.8695</v>
      </c>
      <c r="F208" s="51">
        <f>F$11*Sheet1!$Y7</f>
        <v>69.06900000000002</v>
      </c>
    </row>
    <row r="209" spans="1:6" ht="14.25">
      <c r="A209" s="50" t="s">
        <v>6</v>
      </c>
      <c r="B209" s="51">
        <f>B$11*Sheet1!$Y8</f>
        <v>98.4555</v>
      </c>
      <c r="C209" s="51">
        <f>C$11*Sheet1!$Y8</f>
        <v>83.86949999999999</v>
      </c>
      <c r="D209" s="51">
        <f>D$11*Sheet1!$Y8</f>
        <v>69.28349999999999</v>
      </c>
      <c r="E209" s="51">
        <f>E$11*Sheet1!$Y8</f>
        <v>61.9905</v>
      </c>
      <c r="F209" s="51">
        <f>F$11*Sheet1!$Y8</f>
        <v>51.051</v>
      </c>
    </row>
    <row r="210" spans="1:6" ht="14.25">
      <c r="A210" s="50" t="s">
        <v>7</v>
      </c>
      <c r="B210" s="51">
        <f>B$11*Sheet1!$Y9</f>
        <v>61.77600000000001</v>
      </c>
      <c r="C210" s="51">
        <f>C$11*Sheet1!$Y9</f>
        <v>52.624</v>
      </c>
      <c r="D210" s="51">
        <f>D$11*Sheet1!$Y9</f>
        <v>43.472</v>
      </c>
      <c r="E210" s="51">
        <f>E$11*Sheet1!$Y9</f>
        <v>38.896</v>
      </c>
      <c r="F210" s="51">
        <f>F$11*Sheet1!$Y9</f>
        <v>32.032000000000004</v>
      </c>
    </row>
    <row r="211" spans="1:6" ht="14.25">
      <c r="A211" s="50" t="s">
        <v>8</v>
      </c>
      <c r="B211" s="51">
        <f>B$11*Sheet1!$Y10</f>
        <v>54.054</v>
      </c>
      <c r="C211" s="51">
        <f>C$11*Sheet1!$Y10</f>
        <v>46.04599999999999</v>
      </c>
      <c r="D211" s="51">
        <f>D$11*Sheet1!$Y10</f>
        <v>38.038</v>
      </c>
      <c r="E211" s="51">
        <f>E$11*Sheet1!$Y10</f>
        <v>34.034</v>
      </c>
      <c r="F211" s="51">
        <f>F$11*Sheet1!$Y10</f>
        <v>28.028</v>
      </c>
    </row>
    <row r="212" spans="1:6" ht="14.25">
      <c r="A212" s="50" t="s">
        <v>9</v>
      </c>
      <c r="B212" s="51">
        <f>B$11*Sheet1!$Y11</f>
        <v>50.19300000000001</v>
      </c>
      <c r="C212" s="51">
        <f>C$11*Sheet1!$Y11</f>
        <v>42.757000000000005</v>
      </c>
      <c r="D212" s="51">
        <f>D$11*Sheet1!$Y11</f>
        <v>35.321000000000005</v>
      </c>
      <c r="E212" s="51">
        <f>E$11*Sheet1!$Y11</f>
        <v>31.603</v>
      </c>
      <c r="F212" s="51">
        <f>F$11*Sheet1!$Y11</f>
        <v>26.026000000000007</v>
      </c>
    </row>
    <row r="213" spans="1:6" ht="14.25">
      <c r="A213" s="50" t="s">
        <v>10</v>
      </c>
      <c r="B213" s="51">
        <f>B$11*Sheet1!$Y12</f>
        <v>46.33200000000001</v>
      </c>
      <c r="C213" s="51">
        <f>C$11*Sheet1!$Y12</f>
        <v>39.468</v>
      </c>
      <c r="D213" s="51">
        <f>D$11*Sheet1!$Y12</f>
        <v>32.604</v>
      </c>
      <c r="E213" s="51">
        <f>E$11*Sheet1!$Y12</f>
        <v>29.172</v>
      </c>
      <c r="F213" s="51">
        <f>F$11*Sheet1!$Y12</f>
        <v>24.024000000000004</v>
      </c>
    </row>
    <row r="214" spans="1:6" ht="14.25">
      <c r="A214" s="50" t="s">
        <v>11</v>
      </c>
      <c r="B214" s="51">
        <f>B$11*Sheet1!$Y13</f>
        <v>42.47100000000001</v>
      </c>
      <c r="C214" s="51">
        <f>C$11*Sheet1!$Y13</f>
        <v>36.179</v>
      </c>
      <c r="D214" s="51">
        <f>D$11*Sheet1!$Y13</f>
        <v>29.887000000000004</v>
      </c>
      <c r="E214" s="51">
        <f>E$11*Sheet1!$Y13</f>
        <v>26.741000000000003</v>
      </c>
      <c r="F214" s="51">
        <f>F$11*Sheet1!$Y13</f>
        <v>22.022000000000006</v>
      </c>
    </row>
    <row r="215" spans="1:6" ht="14.25">
      <c r="A215" s="50" t="s">
        <v>12</v>
      </c>
      <c r="B215" s="51">
        <f>B$11*Sheet1!$Y14</f>
        <v>38.61000000000001</v>
      </c>
      <c r="C215" s="51">
        <f>C$11*Sheet1!$Y14</f>
        <v>32.89</v>
      </c>
      <c r="D215" s="51">
        <f>D$11*Sheet1!$Y14</f>
        <v>27.17</v>
      </c>
      <c r="E215" s="51">
        <f>E$11*Sheet1!$Y14</f>
        <v>24.310000000000002</v>
      </c>
      <c r="F215" s="51">
        <f>F$11*Sheet1!$Y14</f>
        <v>20.020000000000003</v>
      </c>
    </row>
    <row r="216" spans="1:6" ht="14.25">
      <c r="A216" s="50" t="s">
        <v>13</v>
      </c>
      <c r="B216" s="51">
        <f>B$11*Sheet1!$Y15</f>
        <v>36.679500000000004</v>
      </c>
      <c r="C216" s="51">
        <f>C$11*Sheet1!$Y15</f>
        <v>31.2455</v>
      </c>
      <c r="D216" s="51">
        <f>D$11*Sheet1!$Y15</f>
        <v>25.8115</v>
      </c>
      <c r="E216" s="51">
        <f>E$11*Sheet1!$Y15</f>
        <v>23.0945</v>
      </c>
      <c r="F216" s="51">
        <f>F$11*Sheet1!$Y15</f>
        <v>19.019000000000002</v>
      </c>
    </row>
    <row r="217" spans="1:6" ht="14.25">
      <c r="A217" s="50" t="s">
        <v>14</v>
      </c>
      <c r="B217" s="51">
        <f>B$11*Sheet1!$Y16</f>
        <v>34.74900000000001</v>
      </c>
      <c r="C217" s="51">
        <f>C$11*Sheet1!$Y16</f>
        <v>29.601000000000003</v>
      </c>
      <c r="D217" s="51">
        <f>D$11*Sheet1!$Y16</f>
        <v>24.453000000000003</v>
      </c>
      <c r="E217" s="51">
        <f>E$11*Sheet1!$Y16</f>
        <v>21.879</v>
      </c>
      <c r="F217" s="51">
        <f>F$11*Sheet1!$Y16</f>
        <v>18.018000000000004</v>
      </c>
    </row>
    <row r="218" spans="1:6" ht="14.25">
      <c r="A218" s="50" t="s">
        <v>15</v>
      </c>
      <c r="B218" s="51">
        <f>B$11*Sheet1!$Y17</f>
        <v>32.81850000000001</v>
      </c>
      <c r="C218" s="51">
        <f>C$11*Sheet1!$Y17</f>
        <v>27.956500000000002</v>
      </c>
      <c r="D218" s="51">
        <f>D$11*Sheet1!$Y17</f>
        <v>23.0945</v>
      </c>
      <c r="E218" s="51">
        <f>E$11*Sheet1!$Y17</f>
        <v>20.663500000000003</v>
      </c>
      <c r="F218" s="51">
        <f>F$11*Sheet1!$Y17</f>
        <v>17.017000000000003</v>
      </c>
    </row>
    <row r="219" spans="1:6" ht="14.25">
      <c r="A219" s="50" t="s">
        <v>16</v>
      </c>
      <c r="B219" s="51">
        <f>B$11*Sheet1!$Y18</f>
        <v>30.888000000000005</v>
      </c>
      <c r="C219" s="51">
        <f>C$11*Sheet1!$Y18</f>
        <v>26.312</v>
      </c>
      <c r="D219" s="51">
        <f>D$11*Sheet1!$Y18</f>
        <v>21.736</v>
      </c>
      <c r="E219" s="51">
        <f>E$11*Sheet1!$Y18</f>
        <v>19.448</v>
      </c>
      <c r="F219" s="51">
        <f>F$11*Sheet1!$Y18</f>
        <v>16.016000000000002</v>
      </c>
    </row>
    <row r="220" spans="1:6" ht="14.25">
      <c r="A220" s="50" t="s">
        <v>17</v>
      </c>
      <c r="B220" s="51">
        <f>B$11*Sheet1!$Y19</f>
        <v>28.957500000000003</v>
      </c>
      <c r="C220" s="51">
        <f>C$11*Sheet1!$Y19</f>
        <v>24.6675</v>
      </c>
      <c r="D220" s="51">
        <f>D$11*Sheet1!$Y19</f>
        <v>20.377499999999998</v>
      </c>
      <c r="E220" s="51">
        <f>E$11*Sheet1!$Y19</f>
        <v>18.232499999999998</v>
      </c>
      <c r="F220" s="51">
        <f>F$11*Sheet1!$Y19</f>
        <v>15.015</v>
      </c>
    </row>
    <row r="221" spans="1:8" ht="14.25">
      <c r="A221" s="50" t="s">
        <v>18</v>
      </c>
      <c r="B221" s="51">
        <f>B$11*Sheet1!$Y20</f>
        <v>27.027</v>
      </c>
      <c r="C221" s="51">
        <f>C$11*Sheet1!$Y20</f>
        <v>23.022999999999996</v>
      </c>
      <c r="D221" s="51">
        <f>D$11*Sheet1!$Y20</f>
        <v>19.019</v>
      </c>
      <c r="E221" s="51">
        <f>E$11*Sheet1!$Y20</f>
        <v>17.017</v>
      </c>
      <c r="F221" s="51">
        <f>F$11*Sheet1!$Y20</f>
        <v>14.014</v>
      </c>
      <c r="G221" s="37">
        <f>SUM(B203:F221)</f>
        <v>7150.000000000001</v>
      </c>
      <c r="H221" t="b">
        <f>IF(F221&lt;=$C$4,TRUE,FALSE)</f>
        <v>1</v>
      </c>
    </row>
    <row r="222" spans="1:6" ht="15">
      <c r="A222" s="38"/>
      <c r="B222" s="41" t="s">
        <v>52</v>
      </c>
      <c r="C222" s="42" t="s">
        <v>53</v>
      </c>
      <c r="D222" s="43" t="s">
        <v>54</v>
      </c>
      <c r="E222" s="44" t="s">
        <v>55</v>
      </c>
      <c r="F222" s="45" t="s">
        <v>56</v>
      </c>
    </row>
    <row r="223" spans="1:6" ht="14.25">
      <c r="A223" s="50" t="s">
        <v>0</v>
      </c>
      <c r="B223" s="51">
        <f>B$11*Sheet1!$Z2</f>
        <v>299.2275</v>
      </c>
      <c r="C223" s="51">
        <f>C$11*Sheet1!$Z2</f>
        <v>254.8975</v>
      </c>
      <c r="D223" s="51">
        <f>D$11*Sheet1!$Z2</f>
        <v>210.5675</v>
      </c>
      <c r="E223" s="51">
        <f>E$11*Sheet1!$Z2</f>
        <v>188.4025</v>
      </c>
      <c r="F223" s="51">
        <f>F$11*Sheet1!$Z2</f>
        <v>155.15500000000003</v>
      </c>
    </row>
    <row r="224" spans="1:6" ht="14.25">
      <c r="A224" s="50" t="s">
        <v>1</v>
      </c>
      <c r="B224" s="51">
        <f>B$11*Sheet1!$Z3</f>
        <v>277.9920000000001</v>
      </c>
      <c r="C224" s="51">
        <f>C$11*Sheet1!$Z3</f>
        <v>236.80800000000002</v>
      </c>
      <c r="D224" s="51">
        <f>D$11*Sheet1!$Z3</f>
        <v>195.62400000000002</v>
      </c>
      <c r="E224" s="51">
        <f>E$11*Sheet1!$Z3</f>
        <v>175.032</v>
      </c>
      <c r="F224" s="51">
        <f>F$11*Sheet1!$Z3</f>
        <v>144.14400000000003</v>
      </c>
    </row>
    <row r="225" spans="1:6" ht="14.25">
      <c r="A225" s="50" t="s">
        <v>2</v>
      </c>
      <c r="B225" s="51">
        <f>B$11*Sheet1!$Z4</f>
        <v>247.10400000000004</v>
      </c>
      <c r="C225" s="51">
        <f>C$11*Sheet1!$Z4</f>
        <v>210.496</v>
      </c>
      <c r="D225" s="51">
        <f>D$11*Sheet1!$Z4</f>
        <v>173.888</v>
      </c>
      <c r="E225" s="51">
        <f>E$11*Sheet1!$Z4</f>
        <v>155.584</v>
      </c>
      <c r="F225" s="51">
        <f>F$11*Sheet1!$Z4</f>
        <v>128.12800000000001</v>
      </c>
    </row>
    <row r="226" spans="1:6" ht="14.25">
      <c r="A226" s="50" t="s">
        <v>3</v>
      </c>
      <c r="B226" s="51">
        <f>B$11*Sheet1!$Z5</f>
        <v>204.633</v>
      </c>
      <c r="C226" s="51">
        <f>C$11*Sheet1!$Z5</f>
        <v>174.317</v>
      </c>
      <c r="D226" s="51">
        <f>D$11*Sheet1!$Z5</f>
        <v>144.001</v>
      </c>
      <c r="E226" s="51">
        <f>E$11*Sheet1!$Z5</f>
        <v>128.843</v>
      </c>
      <c r="F226" s="51">
        <f>F$11*Sheet1!$Z5</f>
        <v>106.10600000000001</v>
      </c>
    </row>
    <row r="227" spans="1:6" ht="14.25">
      <c r="A227" s="50" t="s">
        <v>4</v>
      </c>
      <c r="B227" s="51">
        <f>B$11*Sheet1!$Z6</f>
        <v>167.95350000000002</v>
      </c>
      <c r="C227" s="51">
        <f>C$11*Sheet1!$Z6</f>
        <v>143.0715</v>
      </c>
      <c r="D227" s="51">
        <f>D$11*Sheet1!$Z6</f>
        <v>118.1895</v>
      </c>
      <c r="E227" s="51">
        <f>E$11*Sheet1!$Z6</f>
        <v>105.74849999999999</v>
      </c>
      <c r="F227" s="51">
        <f>F$11*Sheet1!$Z6</f>
        <v>87.087</v>
      </c>
    </row>
    <row r="228" spans="1:6" ht="14.25">
      <c r="A228" s="50" t="s">
        <v>5</v>
      </c>
      <c r="B228" s="51">
        <f>B$11*Sheet1!$Z7</f>
        <v>133.20450000000002</v>
      </c>
      <c r="C228" s="51">
        <f>C$11*Sheet1!$Z7</f>
        <v>113.47050000000002</v>
      </c>
      <c r="D228" s="51">
        <f>D$11*Sheet1!$Z7</f>
        <v>93.7365</v>
      </c>
      <c r="E228" s="51">
        <f>E$11*Sheet1!$Z7</f>
        <v>83.8695</v>
      </c>
      <c r="F228" s="51">
        <f>F$11*Sheet1!$Z7</f>
        <v>69.06900000000002</v>
      </c>
    </row>
    <row r="229" spans="1:6" ht="14.25">
      <c r="A229" s="50" t="s">
        <v>6</v>
      </c>
      <c r="B229" s="51">
        <f>B$11*Sheet1!$Z8</f>
        <v>96.52500000000002</v>
      </c>
      <c r="C229" s="51">
        <f>C$11*Sheet1!$Z8</f>
        <v>82.22500000000001</v>
      </c>
      <c r="D229" s="51">
        <f>D$11*Sheet1!$Z8</f>
        <v>67.925</v>
      </c>
      <c r="E229" s="51">
        <f>E$11*Sheet1!$Z8</f>
        <v>60.775000000000006</v>
      </c>
      <c r="F229" s="51">
        <f>F$11*Sheet1!$Z8</f>
        <v>50.05000000000001</v>
      </c>
    </row>
    <row r="230" spans="1:6" ht="14.25">
      <c r="A230" s="50" t="s">
        <v>7</v>
      </c>
      <c r="B230" s="51">
        <f>B$11*Sheet1!$Z9</f>
        <v>61.77600000000001</v>
      </c>
      <c r="C230" s="51">
        <f>C$11*Sheet1!$Z9</f>
        <v>52.624</v>
      </c>
      <c r="D230" s="51">
        <f>D$11*Sheet1!$Z9</f>
        <v>43.472</v>
      </c>
      <c r="E230" s="51">
        <f>E$11*Sheet1!$Z9</f>
        <v>38.896</v>
      </c>
      <c r="F230" s="51">
        <f>F$11*Sheet1!$Z9</f>
        <v>32.032000000000004</v>
      </c>
    </row>
    <row r="231" spans="1:6" ht="14.25">
      <c r="A231" s="50" t="s">
        <v>8</v>
      </c>
      <c r="B231" s="51">
        <f>B$11*Sheet1!$Z10</f>
        <v>52.123500000000014</v>
      </c>
      <c r="C231" s="51">
        <f>C$11*Sheet1!$Z10</f>
        <v>44.401500000000006</v>
      </c>
      <c r="D231" s="51">
        <f>D$11*Sheet1!$Z10</f>
        <v>36.679500000000004</v>
      </c>
      <c r="E231" s="51">
        <f>E$11*Sheet1!$Z10</f>
        <v>32.81850000000001</v>
      </c>
      <c r="F231" s="51">
        <f>F$11*Sheet1!$Z10</f>
        <v>27.027000000000005</v>
      </c>
    </row>
    <row r="232" spans="1:6" ht="14.25">
      <c r="A232" s="50" t="s">
        <v>9</v>
      </c>
      <c r="B232" s="51">
        <f>B$11*Sheet1!$Z11</f>
        <v>48.26250000000001</v>
      </c>
      <c r="C232" s="51">
        <f>C$11*Sheet1!$Z11</f>
        <v>41.112500000000004</v>
      </c>
      <c r="D232" s="51">
        <f>D$11*Sheet1!$Z11</f>
        <v>33.9625</v>
      </c>
      <c r="E232" s="51">
        <f>E$11*Sheet1!$Z11</f>
        <v>30.387500000000003</v>
      </c>
      <c r="F232" s="51">
        <f>F$11*Sheet1!$Z11</f>
        <v>25.025000000000006</v>
      </c>
    </row>
    <row r="233" spans="1:6" ht="14.25">
      <c r="A233" s="50" t="s">
        <v>10</v>
      </c>
      <c r="B233" s="51">
        <f>B$11*Sheet1!$Z12</f>
        <v>44.401500000000006</v>
      </c>
      <c r="C233" s="51">
        <f>C$11*Sheet1!$Z12</f>
        <v>37.8235</v>
      </c>
      <c r="D233" s="51">
        <f>D$11*Sheet1!$Z12</f>
        <v>31.2455</v>
      </c>
      <c r="E233" s="51">
        <f>E$11*Sheet1!$Z12</f>
        <v>27.9565</v>
      </c>
      <c r="F233" s="51">
        <f>F$11*Sheet1!$Z12</f>
        <v>23.023000000000003</v>
      </c>
    </row>
    <row r="234" spans="1:6" ht="14.25">
      <c r="A234" s="50" t="s">
        <v>11</v>
      </c>
      <c r="B234" s="51">
        <f>B$11*Sheet1!$Z13</f>
        <v>42.47100000000001</v>
      </c>
      <c r="C234" s="51">
        <f>C$11*Sheet1!$Z13</f>
        <v>36.179</v>
      </c>
      <c r="D234" s="51">
        <f>D$11*Sheet1!$Z13</f>
        <v>29.887000000000004</v>
      </c>
      <c r="E234" s="51">
        <f>E$11*Sheet1!$Z13</f>
        <v>26.741000000000003</v>
      </c>
      <c r="F234" s="51">
        <f>F$11*Sheet1!$Z13</f>
        <v>22.022000000000006</v>
      </c>
    </row>
    <row r="235" spans="1:6" ht="14.25">
      <c r="A235" s="50" t="s">
        <v>12</v>
      </c>
      <c r="B235" s="51">
        <f>B$11*Sheet1!$Z14</f>
        <v>38.61000000000001</v>
      </c>
      <c r="C235" s="51">
        <f>C$11*Sheet1!$Z14</f>
        <v>32.89</v>
      </c>
      <c r="D235" s="51">
        <f>D$11*Sheet1!$Z14</f>
        <v>27.17</v>
      </c>
      <c r="E235" s="51">
        <f>E$11*Sheet1!$Z14</f>
        <v>24.310000000000002</v>
      </c>
      <c r="F235" s="51">
        <f>F$11*Sheet1!$Z14</f>
        <v>20.020000000000003</v>
      </c>
    </row>
    <row r="236" spans="1:6" ht="14.25">
      <c r="A236" s="50" t="s">
        <v>13</v>
      </c>
      <c r="B236" s="51">
        <f>B$11*Sheet1!$Z15</f>
        <v>36.679500000000004</v>
      </c>
      <c r="C236" s="51">
        <f>C$11*Sheet1!$Z15</f>
        <v>31.2455</v>
      </c>
      <c r="D236" s="51">
        <f>D$11*Sheet1!$Z15</f>
        <v>25.8115</v>
      </c>
      <c r="E236" s="51">
        <f>E$11*Sheet1!$Z15</f>
        <v>23.0945</v>
      </c>
      <c r="F236" s="51">
        <f>F$11*Sheet1!$Z15</f>
        <v>19.019000000000002</v>
      </c>
    </row>
    <row r="237" spans="1:6" ht="14.25">
      <c r="A237" s="50" t="s">
        <v>14</v>
      </c>
      <c r="B237" s="51">
        <f>B$11*Sheet1!$Z16</f>
        <v>34.74900000000001</v>
      </c>
      <c r="C237" s="51">
        <f>C$11*Sheet1!$Z16</f>
        <v>29.601000000000003</v>
      </c>
      <c r="D237" s="51">
        <f>D$11*Sheet1!$Z16</f>
        <v>24.453000000000003</v>
      </c>
      <c r="E237" s="51">
        <f>E$11*Sheet1!$Z16</f>
        <v>21.879</v>
      </c>
      <c r="F237" s="51">
        <f>F$11*Sheet1!$Z16</f>
        <v>18.018000000000004</v>
      </c>
    </row>
    <row r="238" spans="1:6" ht="14.25">
      <c r="A238" s="50" t="s">
        <v>15</v>
      </c>
      <c r="B238" s="51">
        <f>B$11*Sheet1!$Z17</f>
        <v>32.81850000000001</v>
      </c>
      <c r="C238" s="51">
        <f>C$11*Sheet1!$Z17</f>
        <v>27.956500000000002</v>
      </c>
      <c r="D238" s="51">
        <f>D$11*Sheet1!$Z17</f>
        <v>23.0945</v>
      </c>
      <c r="E238" s="51">
        <f>E$11*Sheet1!$Z17</f>
        <v>20.663500000000003</v>
      </c>
      <c r="F238" s="51">
        <f>F$11*Sheet1!$Z17</f>
        <v>17.017000000000003</v>
      </c>
    </row>
    <row r="239" spans="1:6" ht="14.25">
      <c r="A239" s="50" t="s">
        <v>16</v>
      </c>
      <c r="B239" s="51">
        <f>B$11*Sheet1!$Z18</f>
        <v>30.888000000000005</v>
      </c>
      <c r="C239" s="51">
        <f>C$11*Sheet1!$Z18</f>
        <v>26.312</v>
      </c>
      <c r="D239" s="51">
        <f>D$11*Sheet1!$Z18</f>
        <v>21.736</v>
      </c>
      <c r="E239" s="51">
        <f>E$11*Sheet1!$Z18</f>
        <v>19.448</v>
      </c>
      <c r="F239" s="51">
        <f>F$11*Sheet1!$Z18</f>
        <v>16.016000000000002</v>
      </c>
    </row>
    <row r="240" spans="1:6" ht="14.25">
      <c r="A240" s="50" t="s">
        <v>17</v>
      </c>
      <c r="B240" s="51">
        <f>B$11*Sheet1!$Z19</f>
        <v>28.957500000000003</v>
      </c>
      <c r="C240" s="51">
        <f>C$11*Sheet1!$Z19</f>
        <v>24.6675</v>
      </c>
      <c r="D240" s="51">
        <f>D$11*Sheet1!$Z19</f>
        <v>20.377499999999998</v>
      </c>
      <c r="E240" s="51">
        <f>E$11*Sheet1!$Z19</f>
        <v>18.232499999999998</v>
      </c>
      <c r="F240" s="51">
        <f>F$11*Sheet1!$Z19</f>
        <v>15.015</v>
      </c>
    </row>
    <row r="241" spans="1:6" ht="14.25">
      <c r="A241" s="50" t="s">
        <v>18</v>
      </c>
      <c r="B241" s="51">
        <f>B$11*Sheet1!$Z20</f>
        <v>27.027</v>
      </c>
      <c r="C241" s="51">
        <f>C$11*Sheet1!$Z20</f>
        <v>23.022999999999996</v>
      </c>
      <c r="D241" s="51">
        <f>D$11*Sheet1!$Z20</f>
        <v>19.019</v>
      </c>
      <c r="E241" s="51">
        <f>E$11*Sheet1!$Z20</f>
        <v>17.017</v>
      </c>
      <c r="F241" s="51">
        <f>F$11*Sheet1!$Z20</f>
        <v>14.014</v>
      </c>
    </row>
    <row r="242" spans="1:8" ht="14.25">
      <c r="A242" s="50" t="s">
        <v>19</v>
      </c>
      <c r="B242" s="51">
        <f>B$11*Sheet1!$Z21</f>
        <v>25.096500000000006</v>
      </c>
      <c r="C242" s="51">
        <f>C$11*Sheet1!$Z21</f>
        <v>21.378500000000003</v>
      </c>
      <c r="D242" s="51">
        <f>D$11*Sheet1!$Z21</f>
        <v>17.660500000000003</v>
      </c>
      <c r="E242" s="51">
        <f>E$11*Sheet1!$Z21</f>
        <v>15.8015</v>
      </c>
      <c r="F242" s="51">
        <f>F$11*Sheet1!$Z21</f>
        <v>13.013000000000003</v>
      </c>
      <c r="G242" s="37">
        <f>SUM(B223:F242)</f>
        <v>7150.000000000001</v>
      </c>
      <c r="H242" t="b">
        <f>IF(F242&lt;=$C$4,TRUE,FALSE)</f>
        <v>1</v>
      </c>
    </row>
    <row r="243" spans="2:6" ht="15">
      <c r="B243" s="41" t="s">
        <v>52</v>
      </c>
      <c r="C243" s="42" t="s">
        <v>53</v>
      </c>
      <c r="D243" s="43" t="s">
        <v>54</v>
      </c>
      <c r="E243" s="44" t="s">
        <v>55</v>
      </c>
      <c r="F243" s="45" t="s">
        <v>56</v>
      </c>
    </row>
  </sheetData>
  <sheetProtection/>
  <conditionalFormatting sqref="A14:F14">
    <cfRule type="expression" priority="53" dxfId="41">
      <formula>$H$14=TRUE</formula>
    </cfRule>
  </conditionalFormatting>
  <conditionalFormatting sqref="A49:F57 B67:F67">
    <cfRule type="expression" priority="43" dxfId="42">
      <formula>$H$56</formula>
    </cfRule>
  </conditionalFormatting>
  <conditionalFormatting sqref="B67:F67 B57:F57 A23:A27 B23:F26">
    <cfRule type="expression" priority="41" dxfId="42">
      <formula>$H$26</formula>
    </cfRule>
  </conditionalFormatting>
  <conditionalFormatting sqref="A28:F33">
    <cfRule type="expression" priority="28" dxfId="43">
      <formula>$H$32</formula>
    </cfRule>
  </conditionalFormatting>
  <conditionalFormatting sqref="A58:F67">
    <cfRule type="expression" priority="26" dxfId="43">
      <formula>$H$66</formula>
    </cfRule>
  </conditionalFormatting>
  <conditionalFormatting sqref="A19:F22">
    <cfRule type="expression" priority="22" dxfId="44">
      <formula>$H$21</formula>
    </cfRule>
  </conditionalFormatting>
  <conditionalFormatting sqref="A34:F40">
    <cfRule type="expression" priority="21" dxfId="43">
      <formula>$H$39</formula>
    </cfRule>
  </conditionalFormatting>
  <conditionalFormatting sqref="A41:F48">
    <cfRule type="expression" priority="20" dxfId="45">
      <formula>$H$47</formula>
    </cfRule>
  </conditionalFormatting>
  <conditionalFormatting sqref="A68:F78">
    <cfRule type="expression" priority="19" dxfId="43">
      <formula>$H$77</formula>
    </cfRule>
  </conditionalFormatting>
  <conditionalFormatting sqref="A79:F90">
    <cfRule type="expression" priority="18" dxfId="46">
      <formula>$H$89</formula>
    </cfRule>
  </conditionalFormatting>
  <conditionalFormatting sqref="A91:F103">
    <cfRule type="expression" priority="17" dxfId="46">
      <formula>$H$102</formula>
    </cfRule>
  </conditionalFormatting>
  <conditionalFormatting sqref="A104:F117 B132:F132 B148:F148 B165:F165">
    <cfRule type="expression" priority="16" dxfId="45">
      <formula>$H$116</formula>
    </cfRule>
  </conditionalFormatting>
  <conditionalFormatting sqref="A118:F132">
    <cfRule type="expression" priority="15" dxfId="43">
      <formula>$H$131</formula>
    </cfRule>
  </conditionalFormatting>
  <conditionalFormatting sqref="A133:F148">
    <cfRule type="expression" priority="14" dxfId="43">
      <formula>$H$147</formula>
    </cfRule>
  </conditionalFormatting>
  <conditionalFormatting sqref="A149:F165">
    <cfRule type="expression" priority="13" dxfId="43">
      <formula>$H$164</formula>
    </cfRule>
  </conditionalFormatting>
  <conditionalFormatting sqref="A166:F183">
    <cfRule type="expression" priority="5" dxfId="43">
      <formula>$H$182</formula>
    </cfRule>
  </conditionalFormatting>
  <conditionalFormatting sqref="A184:F202">
    <cfRule type="expression" priority="4" dxfId="43">
      <formula>$H$201</formula>
    </cfRule>
  </conditionalFormatting>
  <conditionalFormatting sqref="A203:F222">
    <cfRule type="expression" priority="2" dxfId="43">
      <formula>$H$221</formula>
    </cfRule>
  </conditionalFormatting>
  <conditionalFormatting sqref="A223:F243">
    <cfRule type="expression" priority="1" dxfId="43">
      <formula>$H$242</formula>
    </cfRule>
  </conditionalFormatting>
  <conditionalFormatting sqref="A16:F17">
    <cfRule type="expression" priority="55" dxfId="41">
      <formula>$H$17&gt;=$C$4</formula>
    </cfRule>
  </conditionalFormatting>
  <hyperlinks>
    <hyperlink ref="E12:F12" r:id="rId1" display="Arena Management Software"/>
  </hyperlinks>
  <printOptions/>
  <pageMargins left="0.7" right="0.7" top="0.75" bottom="0.75" header="0.3" footer="0.3"/>
  <pageSetup horizontalDpi="300" verticalDpi="300"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7"/>
  <sheetViews>
    <sheetView zoomScalePageLayoutView="0" workbookViewId="0" topLeftCell="A1">
      <selection activeCell="P23" sqref="P23"/>
    </sheetView>
  </sheetViews>
  <sheetFormatPr defaultColWidth="9.140625" defaultRowHeight="15"/>
  <cols>
    <col min="2" max="2" width="5.140625" style="0" customWidth="1"/>
    <col min="3" max="3" width="7.7109375" style="89" customWidth="1"/>
    <col min="4" max="4" width="12.421875" style="69" bestFit="1" customWidth="1"/>
    <col min="6" max="6" width="0.9921875" style="0" hidden="1" customWidth="1"/>
    <col min="7" max="7" width="9.140625" style="22" customWidth="1"/>
    <col min="8" max="8" width="0.9921875" style="0" hidden="1" customWidth="1"/>
    <col min="10" max="10" width="3.28125" style="0" hidden="1" customWidth="1"/>
  </cols>
  <sheetData>
    <row r="1" spans="1:15" ht="23.25">
      <c r="A1" s="8" t="s">
        <v>50</v>
      </c>
      <c r="C1" s="87"/>
      <c r="D1" s="9"/>
      <c r="E1" s="10"/>
      <c r="F1" s="10"/>
      <c r="G1" s="10"/>
      <c r="H1" s="10"/>
      <c r="I1" s="10" t="s">
        <v>51</v>
      </c>
      <c r="J1" s="10"/>
      <c r="K1" s="10"/>
      <c r="L1" s="10"/>
      <c r="M1" s="10"/>
      <c r="N1" s="10"/>
      <c r="O1" s="10"/>
    </row>
    <row r="2" spans="2:14" ht="15.75" thickBot="1">
      <c r="B2" s="10"/>
      <c r="C2" s="87"/>
      <c r="D2" s="9"/>
      <c r="E2" s="16"/>
      <c r="F2" s="10"/>
      <c r="G2" s="30" t="s">
        <v>70</v>
      </c>
      <c r="H2" s="10"/>
      <c r="I2" s="18" t="s">
        <v>58</v>
      </c>
      <c r="J2" s="18"/>
      <c r="K2" s="19"/>
      <c r="L2" s="20"/>
      <c r="N2" s="10"/>
    </row>
    <row r="3" spans="2:14" ht="15.75" thickBot="1">
      <c r="B3" s="21" t="s">
        <v>59</v>
      </c>
      <c r="C3" s="87"/>
      <c r="D3" s="99">
        <f>'5D Payoff'!C3</f>
        <v>200</v>
      </c>
      <c r="E3" s="57" t="s">
        <v>52</v>
      </c>
      <c r="F3" s="10"/>
      <c r="G3" s="58">
        <f>SUM(D8*0.3)</f>
        <v>2145</v>
      </c>
      <c r="H3" s="23"/>
      <c r="L3" s="24" t="s">
        <v>60</v>
      </c>
      <c r="M3" s="25"/>
      <c r="N3" s="25"/>
    </row>
    <row r="4" spans="2:15" ht="15.75" thickBot="1">
      <c r="B4" s="21" t="s">
        <v>61</v>
      </c>
      <c r="C4" s="87"/>
      <c r="D4" s="101">
        <f>'5D Payoff'!C4</f>
        <v>50</v>
      </c>
      <c r="E4" s="59" t="s">
        <v>53</v>
      </c>
      <c r="F4" s="23"/>
      <c r="G4" s="58">
        <f>SUM(D8*0.27)</f>
        <v>1930.5000000000002</v>
      </c>
      <c r="H4" s="23"/>
      <c r="L4" s="26">
        <f>SUM(D8*0.43)</f>
        <v>3074.5</v>
      </c>
      <c r="M4" s="26"/>
      <c r="N4" s="27" t="s">
        <v>62</v>
      </c>
      <c r="O4" s="10"/>
    </row>
    <row r="5" spans="2:15" ht="15.75" thickBot="1">
      <c r="B5" s="21" t="s">
        <v>63</v>
      </c>
      <c r="C5" s="87"/>
      <c r="D5" s="28">
        <f>SUM(D3*D4*0.7)</f>
        <v>7000</v>
      </c>
      <c r="E5" s="59" t="s">
        <v>54</v>
      </c>
      <c r="F5" s="23"/>
      <c r="G5" s="58">
        <f>SUM(D8*0.23)</f>
        <v>1644.5</v>
      </c>
      <c r="H5" s="23"/>
      <c r="L5" s="26">
        <f>SUM(D8*0.33)</f>
        <v>2359.5</v>
      </c>
      <c r="M5" s="26"/>
      <c r="N5" s="27" t="s">
        <v>64</v>
      </c>
      <c r="O5" s="10"/>
    </row>
    <row r="6" spans="2:15" ht="15.75" thickBot="1">
      <c r="B6" s="21" t="s">
        <v>65</v>
      </c>
      <c r="C6" s="87"/>
      <c r="D6" s="101">
        <f>'5D Payoff'!C6</f>
        <v>150</v>
      </c>
      <c r="E6" s="59" t="s">
        <v>55</v>
      </c>
      <c r="F6" s="23"/>
      <c r="G6" s="58">
        <f>SUM(D8*0.2)</f>
        <v>1430</v>
      </c>
      <c r="H6" s="23"/>
      <c r="I6" s="23"/>
      <c r="J6" s="23"/>
      <c r="K6" s="10"/>
      <c r="L6" s="26">
        <f>SUM(D8*0.24)</f>
        <v>1716</v>
      </c>
      <c r="M6" s="26"/>
      <c r="N6" s="27" t="s">
        <v>66</v>
      </c>
      <c r="O6" s="10"/>
    </row>
    <row r="7" spans="2:14" ht="15.75" thickBot="1">
      <c r="B7" s="29"/>
      <c r="C7" s="87"/>
      <c r="D7" s="9"/>
      <c r="E7" s="23"/>
      <c r="F7" s="23"/>
      <c r="G7" s="23"/>
      <c r="H7" s="23"/>
      <c r="I7" s="23"/>
      <c r="J7" s="23"/>
      <c r="K7" s="10"/>
      <c r="L7" s="30"/>
      <c r="M7" s="10"/>
      <c r="N7" s="10"/>
    </row>
    <row r="8" spans="2:14" ht="15.75" thickBot="1">
      <c r="B8" s="21" t="s">
        <v>67</v>
      </c>
      <c r="C8" s="87"/>
      <c r="D8" s="28">
        <f>SUM(D5+D6)</f>
        <v>7150</v>
      </c>
      <c r="E8" s="23"/>
      <c r="F8" s="23"/>
      <c r="G8" s="23">
        <f>SUM(G3:G7)</f>
        <v>7150</v>
      </c>
      <c r="H8" s="23"/>
      <c r="I8" s="23">
        <f>SUM(I3:I7)</f>
        <v>0</v>
      </c>
      <c r="J8" s="23"/>
      <c r="K8" s="10"/>
      <c r="L8" s="31" t="s">
        <v>68</v>
      </c>
      <c r="M8" s="31"/>
      <c r="N8" s="31"/>
    </row>
    <row r="9" spans="2:15" ht="15" thickBot="1">
      <c r="B9" s="10"/>
      <c r="C9" s="87"/>
      <c r="D9" s="9"/>
      <c r="E9" s="10"/>
      <c r="F9" s="10"/>
      <c r="G9" s="10"/>
      <c r="H9" s="10"/>
      <c r="I9" s="10"/>
      <c r="J9" s="10"/>
      <c r="K9" s="10"/>
      <c r="L9" s="31" t="s">
        <v>71</v>
      </c>
      <c r="M9" s="31"/>
      <c r="N9" s="31"/>
      <c r="O9" s="10"/>
    </row>
    <row r="10" spans="1:15" ht="15" thickBot="1">
      <c r="A10" s="77"/>
      <c r="B10" s="78"/>
      <c r="C10" s="70"/>
      <c r="D10" s="32" t="s">
        <v>52</v>
      </c>
      <c r="E10" s="33" t="s">
        <v>53</v>
      </c>
      <c r="F10" s="79"/>
      <c r="G10" s="34" t="s">
        <v>54</v>
      </c>
      <c r="H10" s="79"/>
      <c r="I10" s="35" t="s">
        <v>55</v>
      </c>
      <c r="J10" s="60"/>
      <c r="K10" s="61"/>
      <c r="L10" s="93" t="s">
        <v>72</v>
      </c>
      <c r="M10" s="93" t="s">
        <v>73</v>
      </c>
      <c r="N10" s="93" t="s">
        <v>74</v>
      </c>
      <c r="O10" s="10"/>
    </row>
    <row r="11" spans="1:15" ht="15" thickBot="1">
      <c r="A11" s="62" t="s">
        <v>75</v>
      </c>
      <c r="B11" s="80">
        <v>1</v>
      </c>
      <c r="C11" s="88" t="s">
        <v>76</v>
      </c>
      <c r="D11" s="102">
        <f>SUM(G3)</f>
        <v>2145</v>
      </c>
      <c r="E11" s="102">
        <f>SUM(G4)</f>
        <v>1930.5000000000002</v>
      </c>
      <c r="F11" s="102"/>
      <c r="G11" s="102">
        <f>SUM(G5)</f>
        <v>1644.5</v>
      </c>
      <c r="H11" s="102"/>
      <c r="I11" s="102">
        <f>SUM(G6)</f>
        <v>1430</v>
      </c>
      <c r="J11" s="63" t="b">
        <f>IF(I11&lt;=$D$4,TRUE,FALSE)</f>
        <v>0</v>
      </c>
      <c r="K11" s="90">
        <v>1</v>
      </c>
      <c r="L11" s="94">
        <f>SUM(L4*1)</f>
        <v>3074.5</v>
      </c>
      <c r="M11" s="94">
        <f>SUM(L5*1)</f>
        <v>2359.5</v>
      </c>
      <c r="N11" s="94">
        <f>SUM(L6*1)</f>
        <v>1716</v>
      </c>
      <c r="O11" s="10"/>
    </row>
    <row r="12" spans="1:15" ht="15" thickBot="1">
      <c r="A12" s="73"/>
      <c r="B12" s="81"/>
      <c r="C12" s="75"/>
      <c r="D12" s="32" t="s">
        <v>52</v>
      </c>
      <c r="E12" s="33" t="s">
        <v>53</v>
      </c>
      <c r="F12" s="79"/>
      <c r="G12" s="34" t="s">
        <v>54</v>
      </c>
      <c r="H12" s="79"/>
      <c r="I12" s="35" t="s">
        <v>55</v>
      </c>
      <c r="J12" s="71"/>
      <c r="K12" s="64"/>
      <c r="L12" s="75"/>
      <c r="M12" s="75"/>
      <c r="N12" s="75"/>
      <c r="O12" s="10"/>
    </row>
    <row r="13" spans="1:15" ht="14.25">
      <c r="A13" s="71" t="s">
        <v>77</v>
      </c>
      <c r="B13" s="2">
        <v>0.6</v>
      </c>
      <c r="C13" s="75" t="s">
        <v>76</v>
      </c>
      <c r="D13" s="102">
        <f>SUM(G3*0.6)</f>
        <v>1287</v>
      </c>
      <c r="E13" s="102">
        <f>G4*0.6</f>
        <v>1158.3000000000002</v>
      </c>
      <c r="F13" s="102"/>
      <c r="G13" s="102">
        <f>G5*0.6</f>
        <v>986.6999999999999</v>
      </c>
      <c r="H13" s="102"/>
      <c r="I13" s="102">
        <f>G6*0.6</f>
        <v>858</v>
      </c>
      <c r="J13" s="72"/>
      <c r="K13" s="65">
        <v>0.6</v>
      </c>
      <c r="L13" s="94">
        <f>SUM(L11*0.6)</f>
        <v>1844.6999999999998</v>
      </c>
      <c r="M13" s="94">
        <f>SUM(M11*0.6)</f>
        <v>1415.7</v>
      </c>
      <c r="N13" s="94">
        <f>SUM(N11*0.6)</f>
        <v>1029.6</v>
      </c>
      <c r="O13" s="10"/>
    </row>
    <row r="14" spans="1:15" ht="15" thickBot="1">
      <c r="A14" s="73"/>
      <c r="B14" s="2">
        <v>0.4</v>
      </c>
      <c r="C14" s="75" t="s">
        <v>78</v>
      </c>
      <c r="D14" s="102">
        <f>G3*0.4</f>
        <v>858</v>
      </c>
      <c r="E14" s="102">
        <f>G4*0.4</f>
        <v>772.2000000000002</v>
      </c>
      <c r="F14" s="102"/>
      <c r="G14" s="102">
        <f>G5*0.4</f>
        <v>657.8000000000001</v>
      </c>
      <c r="H14" s="102"/>
      <c r="I14" s="102">
        <f>G6*0.4</f>
        <v>572</v>
      </c>
      <c r="J14" s="63" t="b">
        <f>IF(I14&lt;=$D$4,TRUE,FALSE)</f>
        <v>0</v>
      </c>
      <c r="K14" s="65">
        <v>0.4</v>
      </c>
      <c r="L14" s="94">
        <f>SUM(L11*0.4)</f>
        <v>1229.8000000000002</v>
      </c>
      <c r="M14" s="94">
        <f>SUM(M11*0.4)</f>
        <v>943.8000000000001</v>
      </c>
      <c r="N14" s="94">
        <f>SUM(N11*0.4)</f>
        <v>686.4000000000001</v>
      </c>
      <c r="O14" s="10"/>
    </row>
    <row r="15" spans="1:15" ht="15" thickBot="1">
      <c r="A15" s="73"/>
      <c r="B15" s="81"/>
      <c r="C15" s="75"/>
      <c r="D15" s="32" t="s">
        <v>52</v>
      </c>
      <c r="E15" s="33" t="s">
        <v>53</v>
      </c>
      <c r="F15" s="79"/>
      <c r="G15" s="34" t="s">
        <v>54</v>
      </c>
      <c r="H15" s="79"/>
      <c r="I15" s="35" t="s">
        <v>55</v>
      </c>
      <c r="J15" s="71"/>
      <c r="K15" s="91"/>
      <c r="L15" s="75"/>
      <c r="M15" s="75"/>
      <c r="N15" s="75"/>
      <c r="O15" s="10"/>
    </row>
    <row r="16" spans="1:15" ht="14.25">
      <c r="A16" s="71" t="s">
        <v>79</v>
      </c>
      <c r="B16" s="2">
        <v>0.43</v>
      </c>
      <c r="C16" s="75" t="s">
        <v>76</v>
      </c>
      <c r="D16" s="102">
        <f>G3*0.43</f>
        <v>922.35</v>
      </c>
      <c r="E16" s="102">
        <f>G4*0.43</f>
        <v>830.1150000000001</v>
      </c>
      <c r="F16" s="102"/>
      <c r="G16" s="102">
        <f>SUM(G5*0.43)</f>
        <v>707.135</v>
      </c>
      <c r="H16" s="102"/>
      <c r="I16" s="102">
        <f>G6*0.43</f>
        <v>614.9</v>
      </c>
      <c r="J16" s="72"/>
      <c r="K16" s="65">
        <v>0.43</v>
      </c>
      <c r="L16" s="95">
        <f>SUM(L11*0.43)</f>
        <v>1322.035</v>
      </c>
      <c r="M16" s="95">
        <f>SUM(M11*0.43)</f>
        <v>1014.585</v>
      </c>
      <c r="N16" s="95">
        <f>SUM(N11*0.43)</f>
        <v>737.88</v>
      </c>
      <c r="O16" s="10"/>
    </row>
    <row r="17" spans="1:15" ht="14.25">
      <c r="A17" s="73"/>
      <c r="B17" s="2">
        <v>0.33</v>
      </c>
      <c r="C17" s="75" t="s">
        <v>78</v>
      </c>
      <c r="D17" s="102">
        <f>G3*0.33</f>
        <v>707.85</v>
      </c>
      <c r="E17" s="102">
        <f>SUM(G4*0.33)</f>
        <v>637.065</v>
      </c>
      <c r="F17" s="102"/>
      <c r="G17" s="102">
        <f>SUM(G5*0.33)</f>
        <v>542.6850000000001</v>
      </c>
      <c r="H17" s="102"/>
      <c r="I17" s="102">
        <f>G6*0.33</f>
        <v>471.90000000000003</v>
      </c>
      <c r="J17" s="72"/>
      <c r="K17" s="65">
        <v>0.33</v>
      </c>
      <c r="L17" s="95">
        <f>SUM(L11*0.33)</f>
        <v>1014.585</v>
      </c>
      <c r="M17" s="95">
        <f>SUM(M11*0.33)</f>
        <v>778.635</v>
      </c>
      <c r="N17" s="95">
        <f>SUM(N11*0.33)</f>
        <v>566.28</v>
      </c>
      <c r="O17" s="10"/>
    </row>
    <row r="18" spans="1:15" ht="15" thickBot="1">
      <c r="A18" s="73"/>
      <c r="B18" s="2">
        <v>0.24</v>
      </c>
      <c r="C18" s="75" t="s">
        <v>80</v>
      </c>
      <c r="D18" s="102">
        <f>G3*0.24</f>
        <v>514.8</v>
      </c>
      <c r="E18" s="102">
        <f>SUM(G4*0.24)</f>
        <v>463.32000000000005</v>
      </c>
      <c r="F18" s="102"/>
      <c r="G18" s="102">
        <f>SUM(G5*0.24)</f>
        <v>394.68</v>
      </c>
      <c r="H18" s="102"/>
      <c r="I18" s="102">
        <f>G6*0.24</f>
        <v>343.2</v>
      </c>
      <c r="J18" s="63" t="b">
        <f>IF(I18&lt;=$D$4,TRUE,FALSE)</f>
        <v>0</v>
      </c>
      <c r="K18" s="66">
        <v>0.24</v>
      </c>
      <c r="L18" s="96">
        <f>SUM(L11*0.24)</f>
        <v>737.88</v>
      </c>
      <c r="M18" s="96">
        <f>SUM(M11*0.24)</f>
        <v>566.28</v>
      </c>
      <c r="N18" s="96">
        <f>SUM(N11*0.24)</f>
        <v>411.84</v>
      </c>
      <c r="O18" s="10"/>
    </row>
    <row r="19" spans="1:15" s="67" customFormat="1" ht="15" thickBot="1">
      <c r="A19" s="73"/>
      <c r="B19" s="81"/>
      <c r="C19" s="75"/>
      <c r="D19" s="32" t="s">
        <v>52</v>
      </c>
      <c r="E19" s="33" t="s">
        <v>53</v>
      </c>
      <c r="F19" s="79"/>
      <c r="G19" s="34" t="s">
        <v>54</v>
      </c>
      <c r="H19" s="79"/>
      <c r="I19" s="35" t="s">
        <v>55</v>
      </c>
      <c r="J19" s="71"/>
      <c r="K19" s="92"/>
      <c r="L19" s="97"/>
      <c r="M19" s="97"/>
      <c r="N19" s="97"/>
      <c r="O19" s="64"/>
    </row>
    <row r="20" spans="1:15" ht="14.25">
      <c r="A20" s="71" t="s">
        <v>81</v>
      </c>
      <c r="B20" s="2">
        <v>0.4</v>
      </c>
      <c r="C20" s="75" t="s">
        <v>76</v>
      </c>
      <c r="D20" s="102">
        <f>G3*0.4</f>
        <v>858</v>
      </c>
      <c r="E20" s="102">
        <f>G4*0.4</f>
        <v>772.2000000000002</v>
      </c>
      <c r="F20" s="102"/>
      <c r="G20" s="102">
        <f>G5*0.4</f>
        <v>657.8000000000001</v>
      </c>
      <c r="H20" s="102"/>
      <c r="I20" s="102">
        <f>G6*0.4</f>
        <v>572</v>
      </c>
      <c r="J20" s="72"/>
      <c r="K20" s="68">
        <v>0.4</v>
      </c>
      <c r="L20" s="98">
        <f>SUM(L11*0.4)</f>
        <v>1229.8000000000002</v>
      </c>
      <c r="M20" s="98">
        <f>SUM(M11*0.4)</f>
        <v>943.8000000000001</v>
      </c>
      <c r="N20" s="98">
        <f>SUM(N11*0.4)</f>
        <v>686.4000000000001</v>
      </c>
      <c r="O20" s="10"/>
    </row>
    <row r="21" spans="1:15" ht="14.25">
      <c r="A21" s="73"/>
      <c r="B21" s="2">
        <v>0.3</v>
      </c>
      <c r="C21" s="75" t="s">
        <v>78</v>
      </c>
      <c r="D21" s="102">
        <f>G3*0.3</f>
        <v>643.5</v>
      </c>
      <c r="E21" s="102">
        <f>G4*0.3</f>
        <v>579.1500000000001</v>
      </c>
      <c r="F21" s="102"/>
      <c r="G21" s="102">
        <f>G5*0.3</f>
        <v>493.34999999999997</v>
      </c>
      <c r="H21" s="102"/>
      <c r="I21" s="102">
        <f>G6*0.3</f>
        <v>429</v>
      </c>
      <c r="J21" s="72"/>
      <c r="K21" s="65">
        <v>0.3</v>
      </c>
      <c r="L21" s="94">
        <f>SUM(L11*0.3)</f>
        <v>922.3499999999999</v>
      </c>
      <c r="M21" s="94">
        <f>SUM(M11*0.3)</f>
        <v>707.85</v>
      </c>
      <c r="N21" s="94">
        <f>SUM(N11*0.3)</f>
        <v>514.8</v>
      </c>
      <c r="O21" s="10"/>
    </row>
    <row r="22" spans="1:15" ht="14.25">
      <c r="A22" s="73"/>
      <c r="B22" s="2">
        <v>0.2</v>
      </c>
      <c r="C22" s="75" t="s">
        <v>80</v>
      </c>
      <c r="D22" s="102">
        <f>G3*0.2</f>
        <v>429</v>
      </c>
      <c r="E22" s="102">
        <f>G4*0.2</f>
        <v>386.1000000000001</v>
      </c>
      <c r="F22" s="102"/>
      <c r="G22" s="102">
        <f>G5*0.2</f>
        <v>328.90000000000003</v>
      </c>
      <c r="H22" s="102"/>
      <c r="I22" s="102">
        <f>G6*0.2</f>
        <v>286</v>
      </c>
      <c r="J22" s="72"/>
      <c r="K22" s="65">
        <v>0.2</v>
      </c>
      <c r="L22" s="94">
        <f>SUM(L11*0.2)</f>
        <v>614.9000000000001</v>
      </c>
      <c r="M22" s="94">
        <f>SUM(M11*0.2)</f>
        <v>471.90000000000003</v>
      </c>
      <c r="N22" s="94">
        <f>SUM(N11*0.2)</f>
        <v>343.20000000000005</v>
      </c>
      <c r="O22" s="10"/>
    </row>
    <row r="23" spans="1:15" ht="15" thickBot="1">
      <c r="A23" s="73"/>
      <c r="B23" s="2">
        <v>0.1</v>
      </c>
      <c r="C23" s="75" t="s">
        <v>82</v>
      </c>
      <c r="D23" s="102">
        <f>G3*0.1</f>
        <v>214.5</v>
      </c>
      <c r="E23" s="102">
        <f>G4*0.1</f>
        <v>193.05000000000004</v>
      </c>
      <c r="F23" s="102"/>
      <c r="G23" s="102">
        <f>G5*0.1</f>
        <v>164.45000000000002</v>
      </c>
      <c r="H23" s="102"/>
      <c r="I23" s="102">
        <f>G6*0.1</f>
        <v>143</v>
      </c>
      <c r="J23" s="63" t="b">
        <f>IF(I23&lt;=$D$4,TRUE,FALSE)</f>
        <v>0</v>
      </c>
      <c r="K23" s="65">
        <v>0.1</v>
      </c>
      <c r="L23" s="94">
        <f>SUM(L11*0.1)</f>
        <v>307.45000000000005</v>
      </c>
      <c r="M23" s="94">
        <f>SUM(M11*0.1)</f>
        <v>235.95000000000002</v>
      </c>
      <c r="N23" s="94">
        <f>SUM(N11*0.1)</f>
        <v>171.60000000000002</v>
      </c>
      <c r="O23" s="10"/>
    </row>
    <row r="24" spans="1:14" ht="15" thickBot="1">
      <c r="A24" s="73"/>
      <c r="B24" s="81"/>
      <c r="C24" s="75"/>
      <c r="D24" s="32" t="s">
        <v>52</v>
      </c>
      <c r="E24" s="33" t="s">
        <v>53</v>
      </c>
      <c r="F24" s="79"/>
      <c r="G24" s="34" t="s">
        <v>54</v>
      </c>
      <c r="H24" s="79"/>
      <c r="I24" s="35" t="s">
        <v>55</v>
      </c>
      <c r="J24" s="71"/>
      <c r="K24" s="10"/>
      <c r="L24" s="10"/>
      <c r="M24" s="10"/>
      <c r="N24" s="10"/>
    </row>
    <row r="25" spans="1:14" ht="14.25">
      <c r="A25" s="71" t="s">
        <v>83</v>
      </c>
      <c r="B25" s="2">
        <v>0.33</v>
      </c>
      <c r="C25" s="75" t="s">
        <v>76</v>
      </c>
      <c r="D25" s="102">
        <f>G3*0.33</f>
        <v>707.85</v>
      </c>
      <c r="E25" s="102">
        <f>G4*0.33</f>
        <v>637.065</v>
      </c>
      <c r="F25" s="102"/>
      <c r="G25" s="102">
        <f>G5*0.33</f>
        <v>542.6850000000001</v>
      </c>
      <c r="H25" s="102"/>
      <c r="I25" s="102">
        <f>G6*0.33</f>
        <v>471.90000000000003</v>
      </c>
      <c r="J25" s="72"/>
      <c r="K25" s="10"/>
      <c r="L25" s="10"/>
      <c r="M25" s="10"/>
      <c r="N25" s="10"/>
    </row>
    <row r="26" spans="1:11" ht="14.25">
      <c r="A26" s="73"/>
      <c r="B26" s="2">
        <v>0.27</v>
      </c>
      <c r="C26" s="75" t="s">
        <v>78</v>
      </c>
      <c r="D26" s="102">
        <f>G3*0.27</f>
        <v>579.1500000000001</v>
      </c>
      <c r="E26" s="102">
        <f>G4*0.27</f>
        <v>521.2350000000001</v>
      </c>
      <c r="F26" s="102"/>
      <c r="G26" s="102">
        <f>G5*0.27</f>
        <v>444.01500000000004</v>
      </c>
      <c r="H26" s="102"/>
      <c r="I26" s="102">
        <f>G6*0.27</f>
        <v>386.1</v>
      </c>
      <c r="J26" s="72"/>
      <c r="K26" s="10"/>
    </row>
    <row r="27" spans="1:11" ht="14.25">
      <c r="A27" s="73"/>
      <c r="B27" s="2">
        <v>0.2</v>
      </c>
      <c r="C27" s="75" t="s">
        <v>80</v>
      </c>
      <c r="D27" s="102">
        <f>G3*0.2</f>
        <v>429</v>
      </c>
      <c r="E27" s="102">
        <f>G4*0.2</f>
        <v>386.1000000000001</v>
      </c>
      <c r="F27" s="102"/>
      <c r="G27" s="102">
        <f>G5*0.2</f>
        <v>328.90000000000003</v>
      </c>
      <c r="H27" s="102"/>
      <c r="I27" s="102">
        <f>G6*0.2</f>
        <v>286</v>
      </c>
      <c r="J27" s="72"/>
      <c r="K27" s="10"/>
    </row>
    <row r="28" spans="1:11" ht="14.25">
      <c r="A28" s="73"/>
      <c r="B28" s="2">
        <v>0.13</v>
      </c>
      <c r="C28" s="75" t="s">
        <v>82</v>
      </c>
      <c r="D28" s="102">
        <f>G3*0.13</f>
        <v>278.85</v>
      </c>
      <c r="E28" s="102">
        <f>G4*0.13</f>
        <v>250.96500000000003</v>
      </c>
      <c r="F28" s="102"/>
      <c r="G28" s="102">
        <f>G5*0.13</f>
        <v>213.785</v>
      </c>
      <c r="H28" s="102"/>
      <c r="I28" s="102">
        <f>G6*0.13</f>
        <v>185.9</v>
      </c>
      <c r="J28" s="72"/>
      <c r="K28" s="10"/>
    </row>
    <row r="29" spans="1:19" ht="15" thickBot="1">
      <c r="A29" s="73"/>
      <c r="B29" s="2">
        <v>0.07</v>
      </c>
      <c r="C29" s="75" t="s">
        <v>84</v>
      </c>
      <c r="D29" s="102">
        <f>G3*0.07</f>
        <v>150.15</v>
      </c>
      <c r="E29" s="102">
        <f>G4*0.07</f>
        <v>135.13500000000002</v>
      </c>
      <c r="F29" s="102"/>
      <c r="G29" s="102">
        <f>G5*0.07</f>
        <v>115.11500000000001</v>
      </c>
      <c r="H29" s="102"/>
      <c r="I29" s="102">
        <f>G6*0.07</f>
        <v>100.10000000000001</v>
      </c>
      <c r="J29" s="63" t="b">
        <f>IF(I29&lt;=$D$4,TRUE,FALSE)</f>
        <v>0</v>
      </c>
      <c r="K29" s="10"/>
      <c r="P29" s="75"/>
      <c r="Q29" s="76"/>
      <c r="R29" s="76"/>
      <c r="S29" s="76"/>
    </row>
    <row r="30" spans="1:11" ht="15" thickBot="1">
      <c r="A30" s="73"/>
      <c r="B30" s="81"/>
      <c r="C30" s="75"/>
      <c r="D30" s="32" t="s">
        <v>52</v>
      </c>
      <c r="E30" s="33" t="s">
        <v>53</v>
      </c>
      <c r="F30" s="79"/>
      <c r="G30" s="34" t="s">
        <v>54</v>
      </c>
      <c r="H30" s="79"/>
      <c r="I30" s="35" t="s">
        <v>55</v>
      </c>
      <c r="J30" s="72"/>
      <c r="K30" s="10"/>
    </row>
    <row r="31" spans="1:11" ht="14.25">
      <c r="A31" s="71" t="s">
        <v>85</v>
      </c>
      <c r="B31" s="2">
        <v>0.28</v>
      </c>
      <c r="C31" s="75" t="s">
        <v>76</v>
      </c>
      <c r="D31" s="102">
        <f aca="true" t="shared" si="0" ref="D31:D36">$G$3*B31</f>
        <v>600.6</v>
      </c>
      <c r="E31" s="102">
        <f aca="true" t="shared" si="1" ref="E31:E36">$G$4*B31</f>
        <v>540.5400000000001</v>
      </c>
      <c r="F31" s="102"/>
      <c r="G31" s="102">
        <f aca="true" t="shared" si="2" ref="G31:G36">$G$5*B31</f>
        <v>460.46000000000004</v>
      </c>
      <c r="H31" s="102"/>
      <c r="I31" s="102">
        <f aca="true" t="shared" si="3" ref="I31:I36">$G$6*B31</f>
        <v>400.40000000000003</v>
      </c>
      <c r="J31" s="72"/>
      <c r="K31" s="10"/>
    </row>
    <row r="32" spans="1:11" ht="14.25">
      <c r="A32" s="73"/>
      <c r="B32" s="2">
        <v>0.24</v>
      </c>
      <c r="C32" s="75" t="s">
        <v>78</v>
      </c>
      <c r="D32" s="102">
        <f t="shared" si="0"/>
        <v>514.8</v>
      </c>
      <c r="E32" s="102">
        <f t="shared" si="1"/>
        <v>463.32000000000005</v>
      </c>
      <c r="F32" s="102"/>
      <c r="G32" s="102">
        <f t="shared" si="2"/>
        <v>394.68</v>
      </c>
      <c r="H32" s="102"/>
      <c r="I32" s="102">
        <f t="shared" si="3"/>
        <v>343.2</v>
      </c>
      <c r="J32" s="72"/>
      <c r="K32" s="10"/>
    </row>
    <row r="33" spans="1:14" ht="14.25">
      <c r="A33" s="73"/>
      <c r="B33" s="2">
        <v>0.19</v>
      </c>
      <c r="C33" s="75" t="s">
        <v>80</v>
      </c>
      <c r="D33" s="102">
        <f t="shared" si="0"/>
        <v>407.55</v>
      </c>
      <c r="E33" s="102">
        <f t="shared" si="1"/>
        <v>366.7950000000001</v>
      </c>
      <c r="F33" s="102"/>
      <c r="G33" s="102">
        <f t="shared" si="2"/>
        <v>312.455</v>
      </c>
      <c r="H33" s="102"/>
      <c r="I33" s="102">
        <f t="shared" si="3"/>
        <v>271.7</v>
      </c>
      <c r="J33" s="72"/>
      <c r="K33" s="10"/>
      <c r="L33" s="10"/>
      <c r="M33" s="10"/>
      <c r="N33" s="10"/>
    </row>
    <row r="34" spans="1:14" ht="14.25">
      <c r="A34" s="73"/>
      <c r="B34" s="2">
        <v>0.14</v>
      </c>
      <c r="C34" s="75" t="s">
        <v>82</v>
      </c>
      <c r="D34" s="102">
        <f t="shared" si="0"/>
        <v>300.3</v>
      </c>
      <c r="E34" s="102">
        <f t="shared" si="1"/>
        <v>270.27000000000004</v>
      </c>
      <c r="F34" s="102"/>
      <c r="G34" s="102">
        <f t="shared" si="2"/>
        <v>230.23000000000002</v>
      </c>
      <c r="H34" s="102"/>
      <c r="I34" s="102">
        <f t="shared" si="3"/>
        <v>200.20000000000002</v>
      </c>
      <c r="J34" s="72"/>
      <c r="K34" s="10"/>
      <c r="L34" s="10"/>
      <c r="M34" s="10"/>
      <c r="N34" s="10"/>
    </row>
    <row r="35" spans="1:14" ht="14.25">
      <c r="A35" s="73"/>
      <c r="B35" s="2">
        <v>0.09</v>
      </c>
      <c r="C35" s="75" t="s">
        <v>84</v>
      </c>
      <c r="D35" s="102">
        <f t="shared" si="0"/>
        <v>193.04999999999998</v>
      </c>
      <c r="E35" s="102">
        <f t="shared" si="1"/>
        <v>173.745</v>
      </c>
      <c r="F35" s="102"/>
      <c r="G35" s="102">
        <f t="shared" si="2"/>
        <v>148.005</v>
      </c>
      <c r="H35" s="102"/>
      <c r="I35" s="102">
        <f t="shared" si="3"/>
        <v>128.7</v>
      </c>
      <c r="J35" s="72"/>
      <c r="K35" s="10"/>
      <c r="L35" s="10"/>
      <c r="M35" s="10"/>
      <c r="N35" s="10"/>
    </row>
    <row r="36" spans="1:14" ht="14.25">
      <c r="A36" s="73"/>
      <c r="B36" s="2">
        <v>0.06</v>
      </c>
      <c r="C36" s="75" t="s">
        <v>86</v>
      </c>
      <c r="D36" s="102">
        <f t="shared" si="0"/>
        <v>128.7</v>
      </c>
      <c r="E36" s="102">
        <f t="shared" si="1"/>
        <v>115.83000000000001</v>
      </c>
      <c r="F36" s="102"/>
      <c r="G36" s="102">
        <f t="shared" si="2"/>
        <v>98.67</v>
      </c>
      <c r="H36" s="102"/>
      <c r="I36" s="102">
        <f t="shared" si="3"/>
        <v>85.8</v>
      </c>
      <c r="J36" s="63" t="b">
        <f>IF(I36&lt;=$D$4,TRUE,FALSE)</f>
        <v>0</v>
      </c>
      <c r="K36" s="10"/>
      <c r="L36" s="10"/>
      <c r="M36" s="10"/>
      <c r="N36" s="10"/>
    </row>
    <row r="37" spans="1:14" ht="14.25">
      <c r="A37" s="73"/>
      <c r="B37" s="82"/>
      <c r="C37" s="75"/>
      <c r="D37" s="52" t="s">
        <v>52</v>
      </c>
      <c r="E37" s="53" t="s">
        <v>53</v>
      </c>
      <c r="F37" s="86"/>
      <c r="G37" s="54" t="s">
        <v>54</v>
      </c>
      <c r="H37" s="86"/>
      <c r="I37" s="55" t="s">
        <v>55</v>
      </c>
      <c r="J37" s="72"/>
      <c r="K37" s="10"/>
      <c r="L37" s="10"/>
      <c r="M37" s="10"/>
      <c r="N37" s="10"/>
    </row>
    <row r="38" spans="1:14" ht="14.25">
      <c r="A38" s="71" t="s">
        <v>87</v>
      </c>
      <c r="B38" s="2">
        <v>0.25</v>
      </c>
      <c r="C38" s="75" t="s">
        <v>76</v>
      </c>
      <c r="D38" s="102">
        <f>$G$3*B38</f>
        <v>536.25</v>
      </c>
      <c r="E38" s="102">
        <f>$G$4*B38</f>
        <v>482.62500000000006</v>
      </c>
      <c r="F38" s="102"/>
      <c r="G38" s="102">
        <f>$G$5*B38</f>
        <v>411.125</v>
      </c>
      <c r="H38" s="102"/>
      <c r="I38" s="102">
        <f>$G$6*B38</f>
        <v>357.5</v>
      </c>
      <c r="J38" s="72"/>
      <c r="K38" s="10"/>
      <c r="L38" s="10"/>
      <c r="M38" s="10"/>
      <c r="N38" s="10"/>
    </row>
    <row r="39" spans="1:14" ht="14.25">
      <c r="A39" s="73"/>
      <c r="B39" s="2">
        <v>0.21</v>
      </c>
      <c r="C39" s="75" t="s">
        <v>78</v>
      </c>
      <c r="D39" s="102">
        <f aca="true" t="shared" si="4" ref="D39:D44">$G$3*B39</f>
        <v>450.45</v>
      </c>
      <c r="E39" s="102">
        <f aca="true" t="shared" si="5" ref="E39:E44">$G$4*B39</f>
        <v>405.40500000000003</v>
      </c>
      <c r="F39" s="102"/>
      <c r="G39" s="102">
        <f aca="true" t="shared" si="6" ref="G39:G44">$G$5*B39</f>
        <v>345.34499999999997</v>
      </c>
      <c r="H39" s="102"/>
      <c r="I39" s="102">
        <f aca="true" t="shared" si="7" ref="I39:I44">$G$6*B39</f>
        <v>300.3</v>
      </c>
      <c r="J39" s="72"/>
      <c r="K39" s="10"/>
      <c r="L39" s="10"/>
      <c r="M39" s="10"/>
      <c r="N39" s="10"/>
    </row>
    <row r="40" spans="1:14" ht="14.25">
      <c r="A40" s="73"/>
      <c r="B40" s="2">
        <v>0.18</v>
      </c>
      <c r="C40" s="75" t="s">
        <v>80</v>
      </c>
      <c r="D40" s="102">
        <f t="shared" si="4"/>
        <v>386.09999999999997</v>
      </c>
      <c r="E40" s="102">
        <f t="shared" si="5"/>
        <v>347.49</v>
      </c>
      <c r="F40" s="102"/>
      <c r="G40" s="102">
        <f t="shared" si="6"/>
        <v>296.01</v>
      </c>
      <c r="H40" s="102"/>
      <c r="I40" s="102">
        <f t="shared" si="7"/>
        <v>257.4</v>
      </c>
      <c r="J40" s="72"/>
      <c r="K40" s="10"/>
      <c r="L40" s="10"/>
      <c r="M40" s="10"/>
      <c r="N40" s="10"/>
    </row>
    <row r="41" spans="1:14" ht="14.25">
      <c r="A41" s="73"/>
      <c r="B41" s="2">
        <v>0.14</v>
      </c>
      <c r="C41" s="75" t="s">
        <v>82</v>
      </c>
      <c r="D41" s="102">
        <f t="shared" si="4"/>
        <v>300.3</v>
      </c>
      <c r="E41" s="102">
        <f t="shared" si="5"/>
        <v>270.27000000000004</v>
      </c>
      <c r="F41" s="102"/>
      <c r="G41" s="102">
        <f t="shared" si="6"/>
        <v>230.23000000000002</v>
      </c>
      <c r="H41" s="102"/>
      <c r="I41" s="102">
        <f t="shared" si="7"/>
        <v>200.20000000000002</v>
      </c>
      <c r="J41" s="72"/>
      <c r="K41" s="10"/>
      <c r="L41" s="10"/>
      <c r="M41" s="10"/>
      <c r="N41" s="10"/>
    </row>
    <row r="42" spans="1:14" ht="14.25">
      <c r="A42" s="73"/>
      <c r="B42" s="2">
        <v>0.1</v>
      </c>
      <c r="C42" s="75" t="s">
        <v>84</v>
      </c>
      <c r="D42" s="102">
        <f t="shared" si="4"/>
        <v>214.5</v>
      </c>
      <c r="E42" s="102">
        <f t="shared" si="5"/>
        <v>193.05000000000004</v>
      </c>
      <c r="F42" s="102"/>
      <c r="G42" s="102">
        <f t="shared" si="6"/>
        <v>164.45000000000002</v>
      </c>
      <c r="H42" s="102"/>
      <c r="I42" s="102">
        <f t="shared" si="7"/>
        <v>143</v>
      </c>
      <c r="J42" s="72"/>
      <c r="K42" s="10"/>
      <c r="L42" s="10"/>
      <c r="M42" s="10"/>
      <c r="N42" s="10"/>
    </row>
    <row r="43" spans="1:14" ht="14.25">
      <c r="A43" s="73"/>
      <c r="B43" s="2">
        <v>0.07</v>
      </c>
      <c r="C43" s="75" t="s">
        <v>86</v>
      </c>
      <c r="D43" s="102">
        <f t="shared" si="4"/>
        <v>150.15</v>
      </c>
      <c r="E43" s="102">
        <f t="shared" si="5"/>
        <v>135.13500000000002</v>
      </c>
      <c r="F43" s="102"/>
      <c r="G43" s="102">
        <f t="shared" si="6"/>
        <v>115.11500000000001</v>
      </c>
      <c r="H43" s="102"/>
      <c r="I43" s="102">
        <f t="shared" si="7"/>
        <v>100.10000000000001</v>
      </c>
      <c r="J43" s="72"/>
      <c r="K43" s="10"/>
      <c r="L43" s="10"/>
      <c r="M43" s="10"/>
      <c r="N43" s="10"/>
    </row>
    <row r="44" spans="1:14" ht="14.25">
      <c r="A44" s="73"/>
      <c r="B44" s="2">
        <v>0.05</v>
      </c>
      <c r="C44" s="75" t="s">
        <v>88</v>
      </c>
      <c r="D44" s="102">
        <f t="shared" si="4"/>
        <v>107.25</v>
      </c>
      <c r="E44" s="102">
        <f t="shared" si="5"/>
        <v>96.52500000000002</v>
      </c>
      <c r="F44" s="102"/>
      <c r="G44" s="102">
        <f t="shared" si="6"/>
        <v>82.22500000000001</v>
      </c>
      <c r="H44" s="102"/>
      <c r="I44" s="102">
        <f t="shared" si="7"/>
        <v>71.5</v>
      </c>
      <c r="J44" s="63" t="b">
        <f>IF(I44&lt;=$D$4,TRUE,FALSE)</f>
        <v>0</v>
      </c>
      <c r="K44" s="10"/>
      <c r="L44" s="10"/>
      <c r="M44" s="10"/>
      <c r="N44" s="10"/>
    </row>
    <row r="45" spans="1:14" ht="14.25">
      <c r="A45" s="73"/>
      <c r="B45" s="82"/>
      <c r="C45" s="75"/>
      <c r="D45" s="52" t="s">
        <v>52</v>
      </c>
      <c r="E45" s="53" t="s">
        <v>53</v>
      </c>
      <c r="F45" s="86"/>
      <c r="G45" s="54" t="s">
        <v>54</v>
      </c>
      <c r="H45" s="86"/>
      <c r="I45" s="55" t="s">
        <v>55</v>
      </c>
      <c r="J45" s="73"/>
      <c r="K45" s="10"/>
      <c r="L45" s="10"/>
      <c r="M45" s="10"/>
      <c r="N45" s="10"/>
    </row>
    <row r="46" spans="1:10" ht="14.25">
      <c r="A46" s="71" t="s">
        <v>89</v>
      </c>
      <c r="B46" s="2">
        <v>0.23</v>
      </c>
      <c r="C46" s="75" t="s">
        <v>76</v>
      </c>
      <c r="D46" s="102">
        <f aca="true" t="shared" si="8" ref="D46:D53">SUM($G$3*B46)</f>
        <v>493.35</v>
      </c>
      <c r="E46" s="102">
        <f aca="true" t="shared" si="9" ref="E46:E53">SUM($G$4*B46)</f>
        <v>444.01500000000004</v>
      </c>
      <c r="F46" s="102"/>
      <c r="G46" s="102">
        <f aca="true" t="shared" si="10" ref="G46:G53">SUM($G$5*$B46)</f>
        <v>378.235</v>
      </c>
      <c r="H46" s="102"/>
      <c r="I46" s="102">
        <f aca="true" t="shared" si="11" ref="I46:I53">SUM($G$6*$B46)</f>
        <v>328.90000000000003</v>
      </c>
      <c r="J46" s="74"/>
    </row>
    <row r="47" spans="1:10" ht="14.25">
      <c r="A47" s="73"/>
      <c r="B47" s="2">
        <v>0.19</v>
      </c>
      <c r="C47" s="75" t="s">
        <v>78</v>
      </c>
      <c r="D47" s="102">
        <f t="shared" si="8"/>
        <v>407.55</v>
      </c>
      <c r="E47" s="102">
        <f t="shared" si="9"/>
        <v>366.7950000000001</v>
      </c>
      <c r="F47" s="102"/>
      <c r="G47" s="102">
        <f t="shared" si="10"/>
        <v>312.455</v>
      </c>
      <c r="H47" s="102"/>
      <c r="I47" s="102">
        <f t="shared" si="11"/>
        <v>271.7</v>
      </c>
      <c r="J47" s="74"/>
    </row>
    <row r="48" spans="1:10" ht="14.25">
      <c r="A48" s="73"/>
      <c r="B48" s="2">
        <v>0.17</v>
      </c>
      <c r="C48" s="75" t="s">
        <v>80</v>
      </c>
      <c r="D48" s="102">
        <f t="shared" si="8"/>
        <v>364.65000000000003</v>
      </c>
      <c r="E48" s="102">
        <f t="shared" si="9"/>
        <v>328.18500000000006</v>
      </c>
      <c r="F48" s="102"/>
      <c r="G48" s="102">
        <f t="shared" si="10"/>
        <v>279.565</v>
      </c>
      <c r="H48" s="102"/>
      <c r="I48" s="102">
        <f t="shared" si="11"/>
        <v>243.10000000000002</v>
      </c>
      <c r="J48" s="74"/>
    </row>
    <row r="49" spans="1:10" ht="14.25">
      <c r="A49" s="73"/>
      <c r="B49" s="2">
        <v>0.14</v>
      </c>
      <c r="C49" s="75" t="s">
        <v>82</v>
      </c>
      <c r="D49" s="102">
        <f t="shared" si="8"/>
        <v>300.3</v>
      </c>
      <c r="E49" s="102">
        <f t="shared" si="9"/>
        <v>270.27000000000004</v>
      </c>
      <c r="F49" s="102"/>
      <c r="G49" s="102">
        <f t="shared" si="10"/>
        <v>230.23000000000002</v>
      </c>
      <c r="H49" s="102"/>
      <c r="I49" s="102">
        <f t="shared" si="11"/>
        <v>200.20000000000002</v>
      </c>
      <c r="J49" s="74"/>
    </row>
    <row r="50" spans="1:10" ht="14.25">
      <c r="A50" s="73"/>
      <c r="B50" s="2">
        <v>0.11</v>
      </c>
      <c r="C50" s="75" t="s">
        <v>84</v>
      </c>
      <c r="D50" s="102">
        <f t="shared" si="8"/>
        <v>235.95</v>
      </c>
      <c r="E50" s="102">
        <f t="shared" si="9"/>
        <v>212.35500000000002</v>
      </c>
      <c r="F50" s="102"/>
      <c r="G50" s="102">
        <f t="shared" si="10"/>
        <v>180.895</v>
      </c>
      <c r="H50" s="102"/>
      <c r="I50" s="102">
        <f t="shared" si="11"/>
        <v>157.3</v>
      </c>
      <c r="J50" s="74"/>
    </row>
    <row r="51" spans="1:10" ht="14.25">
      <c r="A51" s="73"/>
      <c r="B51" s="2">
        <v>0.07</v>
      </c>
      <c r="C51" s="75" t="s">
        <v>86</v>
      </c>
      <c r="D51" s="102">
        <f t="shared" si="8"/>
        <v>150.15</v>
      </c>
      <c r="E51" s="102">
        <f t="shared" si="9"/>
        <v>135.13500000000002</v>
      </c>
      <c r="F51" s="102"/>
      <c r="G51" s="102">
        <f t="shared" si="10"/>
        <v>115.11500000000001</v>
      </c>
      <c r="H51" s="102"/>
      <c r="I51" s="102">
        <f t="shared" si="11"/>
        <v>100.10000000000001</v>
      </c>
      <c r="J51" s="74"/>
    </row>
    <row r="52" spans="1:10" ht="14.25">
      <c r="A52" s="73"/>
      <c r="B52" s="2">
        <v>0.05</v>
      </c>
      <c r="C52" s="75" t="s">
        <v>88</v>
      </c>
      <c r="D52" s="102">
        <f t="shared" si="8"/>
        <v>107.25</v>
      </c>
      <c r="E52" s="102">
        <f t="shared" si="9"/>
        <v>96.52500000000002</v>
      </c>
      <c r="F52" s="102"/>
      <c r="G52" s="102">
        <f t="shared" si="10"/>
        <v>82.22500000000001</v>
      </c>
      <c r="H52" s="102"/>
      <c r="I52" s="102">
        <f t="shared" si="11"/>
        <v>71.5</v>
      </c>
      <c r="J52" s="74"/>
    </row>
    <row r="53" spans="1:10" ht="14.25">
      <c r="A53" s="73"/>
      <c r="B53" s="83">
        <v>0.04</v>
      </c>
      <c r="C53" s="75" t="s">
        <v>7</v>
      </c>
      <c r="D53" s="102">
        <f t="shared" si="8"/>
        <v>85.8</v>
      </c>
      <c r="E53" s="102">
        <f t="shared" si="9"/>
        <v>77.22000000000001</v>
      </c>
      <c r="F53" s="102"/>
      <c r="G53" s="102">
        <f t="shared" si="10"/>
        <v>65.78</v>
      </c>
      <c r="H53" s="102"/>
      <c r="I53" s="102">
        <f t="shared" si="11"/>
        <v>57.2</v>
      </c>
      <c r="J53" s="63" t="b">
        <f>IF(I53&lt;=$D$4,TRUE,FALSE)</f>
        <v>0</v>
      </c>
    </row>
    <row r="54" spans="1:10" ht="14.25">
      <c r="A54" s="73"/>
      <c r="B54" s="82"/>
      <c r="C54" s="75"/>
      <c r="D54" s="52" t="s">
        <v>52</v>
      </c>
      <c r="E54" s="53" t="s">
        <v>53</v>
      </c>
      <c r="F54" s="86"/>
      <c r="G54" s="54" t="s">
        <v>54</v>
      </c>
      <c r="H54" s="86"/>
      <c r="I54" s="55" t="s">
        <v>55</v>
      </c>
      <c r="J54" s="73"/>
    </row>
    <row r="55" spans="1:10" ht="14.25">
      <c r="A55" s="71" t="s">
        <v>90</v>
      </c>
      <c r="B55" s="2">
        <v>0.21</v>
      </c>
      <c r="C55" s="75" t="s">
        <v>76</v>
      </c>
      <c r="D55" s="102">
        <f aca="true" t="shared" si="12" ref="D55:D63">SUM($G$3*B55)</f>
        <v>450.45</v>
      </c>
      <c r="E55" s="102">
        <f aca="true" t="shared" si="13" ref="E55:E63">SUM($G$4*B55)</f>
        <v>405.40500000000003</v>
      </c>
      <c r="F55" s="102"/>
      <c r="G55" s="102">
        <f aca="true" t="shared" si="14" ref="G55:G63">SUM($G$5*$B55)</f>
        <v>345.34499999999997</v>
      </c>
      <c r="H55" s="102"/>
      <c r="I55" s="102">
        <f aca="true" t="shared" si="15" ref="I55:I63">SUM($G$6*$B55)</f>
        <v>300.3</v>
      </c>
      <c r="J55" s="74"/>
    </row>
    <row r="56" spans="1:10" ht="14.25">
      <c r="A56" s="73"/>
      <c r="B56" s="2">
        <v>0.18</v>
      </c>
      <c r="C56" s="75" t="s">
        <v>78</v>
      </c>
      <c r="D56" s="102">
        <f t="shared" si="12"/>
        <v>386.09999999999997</v>
      </c>
      <c r="E56" s="102">
        <f t="shared" si="13"/>
        <v>347.49</v>
      </c>
      <c r="F56" s="102"/>
      <c r="G56" s="102">
        <f t="shared" si="14"/>
        <v>296.01</v>
      </c>
      <c r="H56" s="102"/>
      <c r="I56" s="102">
        <f t="shared" si="15"/>
        <v>257.4</v>
      </c>
      <c r="J56" s="74"/>
    </row>
    <row r="57" spans="1:10" ht="14.25">
      <c r="A57" s="73"/>
      <c r="B57" s="2">
        <v>0.16</v>
      </c>
      <c r="C57" s="75" t="s">
        <v>80</v>
      </c>
      <c r="D57" s="102">
        <f t="shared" si="12"/>
        <v>343.2</v>
      </c>
      <c r="E57" s="102">
        <f t="shared" si="13"/>
        <v>308.88000000000005</v>
      </c>
      <c r="F57" s="102"/>
      <c r="G57" s="102">
        <f t="shared" si="14"/>
        <v>263.12</v>
      </c>
      <c r="H57" s="102"/>
      <c r="I57" s="102">
        <f t="shared" si="15"/>
        <v>228.8</v>
      </c>
      <c r="J57" s="74"/>
    </row>
    <row r="58" spans="1:10" ht="14.25">
      <c r="A58" s="73"/>
      <c r="B58" s="2">
        <v>0.135</v>
      </c>
      <c r="C58" s="75" t="s">
        <v>82</v>
      </c>
      <c r="D58" s="102">
        <f t="shared" si="12"/>
        <v>289.57500000000005</v>
      </c>
      <c r="E58" s="102">
        <f t="shared" si="13"/>
        <v>260.61750000000006</v>
      </c>
      <c r="F58" s="102"/>
      <c r="G58" s="102">
        <f t="shared" si="14"/>
        <v>222.00750000000002</v>
      </c>
      <c r="H58" s="102"/>
      <c r="I58" s="102">
        <f t="shared" si="15"/>
        <v>193.05</v>
      </c>
      <c r="J58" s="74"/>
    </row>
    <row r="59" spans="1:10" ht="14.25">
      <c r="A59" s="73"/>
      <c r="B59" s="2">
        <v>0.11</v>
      </c>
      <c r="C59" s="75" t="s">
        <v>84</v>
      </c>
      <c r="D59" s="102">
        <f t="shared" si="12"/>
        <v>235.95</v>
      </c>
      <c r="E59" s="102">
        <f t="shared" si="13"/>
        <v>212.35500000000002</v>
      </c>
      <c r="F59" s="102"/>
      <c r="G59" s="102">
        <f t="shared" si="14"/>
        <v>180.895</v>
      </c>
      <c r="H59" s="102"/>
      <c r="I59" s="102">
        <f t="shared" si="15"/>
        <v>157.3</v>
      </c>
      <c r="J59" s="74"/>
    </row>
    <row r="60" spans="1:10" ht="14.25">
      <c r="A60" s="73"/>
      <c r="B60" s="2">
        <v>0.08</v>
      </c>
      <c r="C60" s="75" t="s">
        <v>86</v>
      </c>
      <c r="D60" s="102">
        <f t="shared" si="12"/>
        <v>171.6</v>
      </c>
      <c r="E60" s="102">
        <f t="shared" si="13"/>
        <v>154.44000000000003</v>
      </c>
      <c r="F60" s="102"/>
      <c r="G60" s="102">
        <f t="shared" si="14"/>
        <v>131.56</v>
      </c>
      <c r="H60" s="102"/>
      <c r="I60" s="102">
        <f t="shared" si="15"/>
        <v>114.4</v>
      </c>
      <c r="J60" s="74"/>
    </row>
    <row r="61" spans="1:10" ht="14.25">
      <c r="A61" s="73"/>
      <c r="B61" s="2">
        <v>0.05</v>
      </c>
      <c r="C61" s="75" t="s">
        <v>88</v>
      </c>
      <c r="D61" s="102">
        <f t="shared" si="12"/>
        <v>107.25</v>
      </c>
      <c r="E61" s="102">
        <f t="shared" si="13"/>
        <v>96.52500000000002</v>
      </c>
      <c r="F61" s="102"/>
      <c r="G61" s="102">
        <f t="shared" si="14"/>
        <v>82.22500000000001</v>
      </c>
      <c r="H61" s="102"/>
      <c r="I61" s="102">
        <f t="shared" si="15"/>
        <v>71.5</v>
      </c>
      <c r="J61" s="74"/>
    </row>
    <row r="62" spans="1:10" ht="14.25">
      <c r="A62" s="73"/>
      <c r="B62" s="83">
        <v>0.04</v>
      </c>
      <c r="C62" s="75" t="s">
        <v>7</v>
      </c>
      <c r="D62" s="102">
        <f t="shared" si="12"/>
        <v>85.8</v>
      </c>
      <c r="E62" s="102">
        <f t="shared" si="13"/>
        <v>77.22000000000001</v>
      </c>
      <c r="F62" s="102"/>
      <c r="G62" s="102">
        <f t="shared" si="14"/>
        <v>65.78</v>
      </c>
      <c r="H62" s="102"/>
      <c r="I62" s="102">
        <f t="shared" si="15"/>
        <v>57.2</v>
      </c>
      <c r="J62" s="74"/>
    </row>
    <row r="63" spans="1:10" ht="14.25">
      <c r="A63" s="73"/>
      <c r="B63" s="84">
        <v>0.035</v>
      </c>
      <c r="C63" s="75" t="s">
        <v>8</v>
      </c>
      <c r="D63" s="102">
        <f t="shared" si="12"/>
        <v>75.075</v>
      </c>
      <c r="E63" s="102">
        <f t="shared" si="13"/>
        <v>67.56750000000001</v>
      </c>
      <c r="F63" s="102"/>
      <c r="G63" s="102">
        <f t="shared" si="14"/>
        <v>57.557500000000005</v>
      </c>
      <c r="H63" s="102"/>
      <c r="I63" s="102">
        <f t="shared" si="15"/>
        <v>50.050000000000004</v>
      </c>
      <c r="J63" s="63" t="b">
        <f>IF(I63&lt;=$D$4,TRUE,FALSE)</f>
        <v>0</v>
      </c>
    </row>
    <row r="64" spans="1:10" ht="14.25">
      <c r="A64" s="73"/>
      <c r="B64" s="82"/>
      <c r="C64" s="75"/>
      <c r="D64" s="52" t="s">
        <v>52</v>
      </c>
      <c r="E64" s="53" t="s">
        <v>53</v>
      </c>
      <c r="F64" s="86"/>
      <c r="G64" s="54" t="s">
        <v>54</v>
      </c>
      <c r="H64" s="86"/>
      <c r="I64" s="55" t="s">
        <v>55</v>
      </c>
      <c r="J64" s="73"/>
    </row>
    <row r="65" spans="1:10" ht="14.25">
      <c r="A65" s="71" t="s">
        <v>91</v>
      </c>
      <c r="B65" s="2">
        <v>0.2</v>
      </c>
      <c r="C65" s="75" t="s">
        <v>76</v>
      </c>
      <c r="D65" s="102">
        <f aca="true" t="shared" si="16" ref="D65:D74">SUM($G$3*B65)</f>
        <v>429</v>
      </c>
      <c r="E65" s="102">
        <f aca="true" t="shared" si="17" ref="E65:E74">SUM($G$4*B65)</f>
        <v>386.1000000000001</v>
      </c>
      <c r="F65" s="102"/>
      <c r="G65" s="102">
        <f aca="true" t="shared" si="18" ref="G65:G74">SUM($G$5*$B65)</f>
        <v>328.90000000000003</v>
      </c>
      <c r="H65" s="102"/>
      <c r="I65" s="102">
        <f aca="true" t="shared" si="19" ref="I65:I74">SUM($G$6*$B65)</f>
        <v>286</v>
      </c>
      <c r="J65" s="74"/>
    </row>
    <row r="66" spans="1:10" ht="14.25">
      <c r="A66" s="73"/>
      <c r="B66" s="2">
        <v>0.18</v>
      </c>
      <c r="C66" s="75" t="s">
        <v>78</v>
      </c>
      <c r="D66" s="102">
        <f t="shared" si="16"/>
        <v>386.09999999999997</v>
      </c>
      <c r="E66" s="102">
        <f t="shared" si="17"/>
        <v>347.49</v>
      </c>
      <c r="F66" s="102"/>
      <c r="G66" s="102">
        <f t="shared" si="18"/>
        <v>296.01</v>
      </c>
      <c r="H66" s="102"/>
      <c r="I66" s="102">
        <f t="shared" si="19"/>
        <v>257.4</v>
      </c>
      <c r="J66" s="74"/>
    </row>
    <row r="67" spans="1:10" ht="14.25">
      <c r="A67" s="73"/>
      <c r="B67" s="2">
        <v>0.15</v>
      </c>
      <c r="C67" s="75" t="s">
        <v>80</v>
      </c>
      <c r="D67" s="102">
        <f t="shared" si="16"/>
        <v>321.75</v>
      </c>
      <c r="E67" s="102">
        <f t="shared" si="17"/>
        <v>289.57500000000005</v>
      </c>
      <c r="F67" s="102"/>
      <c r="G67" s="102">
        <f t="shared" si="18"/>
        <v>246.67499999999998</v>
      </c>
      <c r="H67" s="102"/>
      <c r="I67" s="102">
        <f t="shared" si="19"/>
        <v>214.5</v>
      </c>
      <c r="J67" s="74"/>
    </row>
    <row r="68" spans="1:10" ht="14.25">
      <c r="A68" s="73"/>
      <c r="B68" s="3">
        <v>0.125</v>
      </c>
      <c r="C68" s="75" t="s">
        <v>82</v>
      </c>
      <c r="D68" s="102">
        <f t="shared" si="16"/>
        <v>268.125</v>
      </c>
      <c r="E68" s="102">
        <f t="shared" si="17"/>
        <v>241.31250000000003</v>
      </c>
      <c r="F68" s="102"/>
      <c r="G68" s="102">
        <f t="shared" si="18"/>
        <v>205.5625</v>
      </c>
      <c r="H68" s="102"/>
      <c r="I68" s="102">
        <f t="shared" si="19"/>
        <v>178.75</v>
      </c>
      <c r="J68" s="74"/>
    </row>
    <row r="69" spans="1:10" ht="14.25">
      <c r="A69" s="73"/>
      <c r="B69" s="2">
        <v>0.1</v>
      </c>
      <c r="C69" s="75" t="s">
        <v>84</v>
      </c>
      <c r="D69" s="102">
        <f t="shared" si="16"/>
        <v>214.5</v>
      </c>
      <c r="E69" s="102">
        <f t="shared" si="17"/>
        <v>193.05000000000004</v>
      </c>
      <c r="F69" s="102"/>
      <c r="G69" s="102">
        <f t="shared" si="18"/>
        <v>164.45000000000002</v>
      </c>
      <c r="H69" s="102"/>
      <c r="I69" s="102">
        <f t="shared" si="19"/>
        <v>143</v>
      </c>
      <c r="J69" s="74"/>
    </row>
    <row r="70" spans="1:10" ht="14.25">
      <c r="A70" s="73"/>
      <c r="B70" s="2">
        <v>0.08</v>
      </c>
      <c r="C70" s="75" t="s">
        <v>86</v>
      </c>
      <c r="D70" s="102">
        <f t="shared" si="16"/>
        <v>171.6</v>
      </c>
      <c r="E70" s="102">
        <f t="shared" si="17"/>
        <v>154.44000000000003</v>
      </c>
      <c r="F70" s="102"/>
      <c r="G70" s="102">
        <f t="shared" si="18"/>
        <v>131.56</v>
      </c>
      <c r="H70" s="102"/>
      <c r="I70" s="102">
        <f t="shared" si="19"/>
        <v>114.4</v>
      </c>
      <c r="J70" s="74"/>
    </row>
    <row r="71" spans="1:10" ht="14.25">
      <c r="A71" s="73"/>
      <c r="B71" s="2">
        <v>0.06</v>
      </c>
      <c r="C71" s="75" t="s">
        <v>88</v>
      </c>
      <c r="D71" s="102">
        <f t="shared" si="16"/>
        <v>128.7</v>
      </c>
      <c r="E71" s="102">
        <f t="shared" si="17"/>
        <v>115.83000000000001</v>
      </c>
      <c r="F71" s="102"/>
      <c r="G71" s="102">
        <f t="shared" si="18"/>
        <v>98.67</v>
      </c>
      <c r="H71" s="102"/>
      <c r="I71" s="102">
        <f t="shared" si="19"/>
        <v>85.8</v>
      </c>
      <c r="J71" s="74"/>
    </row>
    <row r="72" spans="1:10" ht="14.25">
      <c r="A72" s="73"/>
      <c r="B72" s="83">
        <v>0.04</v>
      </c>
      <c r="C72" s="75" t="s">
        <v>7</v>
      </c>
      <c r="D72" s="102">
        <f t="shared" si="16"/>
        <v>85.8</v>
      </c>
      <c r="E72" s="102">
        <f t="shared" si="17"/>
        <v>77.22000000000001</v>
      </c>
      <c r="F72" s="102"/>
      <c r="G72" s="102">
        <f t="shared" si="18"/>
        <v>65.78</v>
      </c>
      <c r="H72" s="102"/>
      <c r="I72" s="102">
        <f t="shared" si="19"/>
        <v>57.2</v>
      </c>
      <c r="J72" s="74"/>
    </row>
    <row r="73" spans="1:10" ht="14.25">
      <c r="A73" s="73"/>
      <c r="B73" s="84">
        <v>0.035</v>
      </c>
      <c r="C73" s="75" t="s">
        <v>8</v>
      </c>
      <c r="D73" s="102">
        <f t="shared" si="16"/>
        <v>75.075</v>
      </c>
      <c r="E73" s="102">
        <f t="shared" si="17"/>
        <v>67.56750000000001</v>
      </c>
      <c r="F73" s="102"/>
      <c r="G73" s="102">
        <f t="shared" si="18"/>
        <v>57.557500000000005</v>
      </c>
      <c r="H73" s="102"/>
      <c r="I73" s="102">
        <f t="shared" si="19"/>
        <v>50.050000000000004</v>
      </c>
      <c r="J73" s="74"/>
    </row>
    <row r="74" spans="1:10" ht="14.25">
      <c r="A74" s="73"/>
      <c r="B74" s="2">
        <v>0.03</v>
      </c>
      <c r="C74" s="75" t="s">
        <v>9</v>
      </c>
      <c r="D74" s="102">
        <f t="shared" si="16"/>
        <v>64.35</v>
      </c>
      <c r="E74" s="102">
        <f t="shared" si="17"/>
        <v>57.915000000000006</v>
      </c>
      <c r="F74" s="102"/>
      <c r="G74" s="102">
        <f t="shared" si="18"/>
        <v>49.335</v>
      </c>
      <c r="H74" s="102"/>
      <c r="I74" s="102">
        <f t="shared" si="19"/>
        <v>42.9</v>
      </c>
      <c r="J74" s="63" t="b">
        <f>IF(I74&lt;=$D$4,TRUE,FALSE)</f>
        <v>1</v>
      </c>
    </row>
    <row r="75" spans="1:10" ht="14.25">
      <c r="A75" s="73"/>
      <c r="B75" s="82"/>
      <c r="C75" s="75"/>
      <c r="D75" s="52" t="s">
        <v>52</v>
      </c>
      <c r="E75" s="53" t="s">
        <v>53</v>
      </c>
      <c r="F75" s="86"/>
      <c r="G75" s="54" t="s">
        <v>54</v>
      </c>
      <c r="H75" s="86"/>
      <c r="I75" s="55" t="s">
        <v>55</v>
      </c>
      <c r="J75" s="73"/>
    </row>
    <row r="76" spans="1:10" ht="14.25">
      <c r="A76" s="71" t="s">
        <v>92</v>
      </c>
      <c r="B76" s="2">
        <v>0.19</v>
      </c>
      <c r="C76" s="75" t="s">
        <v>76</v>
      </c>
      <c r="D76" s="102">
        <f aca="true" t="shared" si="20" ref="D76:D86">SUM($G$3*B76)</f>
        <v>407.55</v>
      </c>
      <c r="E76" s="102">
        <f aca="true" t="shared" si="21" ref="E76:E86">SUM($G$4*B76)</f>
        <v>366.7950000000001</v>
      </c>
      <c r="F76" s="102"/>
      <c r="G76" s="102">
        <f aca="true" t="shared" si="22" ref="G76:G86">SUM($G$5*$B76)</f>
        <v>312.455</v>
      </c>
      <c r="H76" s="102"/>
      <c r="I76" s="102">
        <f aca="true" t="shared" si="23" ref="I76:I86">SUM($G$6*$B76)</f>
        <v>271.7</v>
      </c>
      <c r="J76" s="74"/>
    </row>
    <row r="77" spans="1:10" ht="14.25">
      <c r="A77" s="73"/>
      <c r="B77" s="2">
        <v>0.17</v>
      </c>
      <c r="C77" s="75" t="s">
        <v>78</v>
      </c>
      <c r="D77" s="102">
        <f t="shared" si="20"/>
        <v>364.65000000000003</v>
      </c>
      <c r="E77" s="102">
        <f t="shared" si="21"/>
        <v>328.18500000000006</v>
      </c>
      <c r="F77" s="102"/>
      <c r="G77" s="102">
        <f t="shared" si="22"/>
        <v>279.565</v>
      </c>
      <c r="H77" s="102"/>
      <c r="I77" s="102">
        <f t="shared" si="23"/>
        <v>243.10000000000002</v>
      </c>
      <c r="J77" s="74"/>
    </row>
    <row r="78" spans="1:10" ht="14.25">
      <c r="A78" s="73"/>
      <c r="B78" s="2">
        <v>0.14</v>
      </c>
      <c r="C78" s="75" t="s">
        <v>80</v>
      </c>
      <c r="D78" s="102">
        <f t="shared" si="20"/>
        <v>300.3</v>
      </c>
      <c r="E78" s="102">
        <f t="shared" si="21"/>
        <v>270.27000000000004</v>
      </c>
      <c r="F78" s="102"/>
      <c r="G78" s="102">
        <f t="shared" si="22"/>
        <v>230.23000000000002</v>
      </c>
      <c r="H78" s="102"/>
      <c r="I78" s="102">
        <f t="shared" si="23"/>
        <v>200.20000000000002</v>
      </c>
      <c r="J78" s="74"/>
    </row>
    <row r="79" spans="1:10" ht="14.25">
      <c r="A79" s="73"/>
      <c r="B79" s="2">
        <v>0.12</v>
      </c>
      <c r="C79" s="75" t="s">
        <v>82</v>
      </c>
      <c r="D79" s="102">
        <f t="shared" si="20"/>
        <v>257.4</v>
      </c>
      <c r="E79" s="102">
        <f t="shared" si="21"/>
        <v>231.66000000000003</v>
      </c>
      <c r="F79" s="102"/>
      <c r="G79" s="102">
        <f t="shared" si="22"/>
        <v>197.34</v>
      </c>
      <c r="H79" s="102"/>
      <c r="I79" s="102">
        <f t="shared" si="23"/>
        <v>171.6</v>
      </c>
      <c r="J79" s="74"/>
    </row>
    <row r="80" spans="1:10" ht="14.25">
      <c r="A80" s="73"/>
      <c r="B80" s="3">
        <v>0.095</v>
      </c>
      <c r="C80" s="75" t="s">
        <v>84</v>
      </c>
      <c r="D80" s="102">
        <f t="shared" si="20"/>
        <v>203.775</v>
      </c>
      <c r="E80" s="102">
        <f t="shared" si="21"/>
        <v>183.39750000000004</v>
      </c>
      <c r="F80" s="102"/>
      <c r="G80" s="102">
        <f t="shared" si="22"/>
        <v>156.2275</v>
      </c>
      <c r="H80" s="102"/>
      <c r="I80" s="102">
        <f t="shared" si="23"/>
        <v>135.85</v>
      </c>
      <c r="J80" s="74"/>
    </row>
    <row r="81" spans="1:10" ht="14.25">
      <c r="A81" s="73"/>
      <c r="B81" s="2">
        <v>0.07</v>
      </c>
      <c r="C81" s="75" t="s">
        <v>86</v>
      </c>
      <c r="D81" s="102">
        <f t="shared" si="20"/>
        <v>150.15</v>
      </c>
      <c r="E81" s="102">
        <f t="shared" si="21"/>
        <v>135.13500000000002</v>
      </c>
      <c r="F81" s="102"/>
      <c r="G81" s="102">
        <f t="shared" si="22"/>
        <v>115.11500000000001</v>
      </c>
      <c r="H81" s="102"/>
      <c r="I81" s="102">
        <f t="shared" si="23"/>
        <v>100.10000000000001</v>
      </c>
      <c r="J81" s="74"/>
    </row>
    <row r="82" spans="1:10" ht="14.25">
      <c r="A82" s="73"/>
      <c r="B82" s="2">
        <v>0.06</v>
      </c>
      <c r="C82" s="75" t="s">
        <v>88</v>
      </c>
      <c r="D82" s="102">
        <f t="shared" si="20"/>
        <v>128.7</v>
      </c>
      <c r="E82" s="102">
        <f t="shared" si="21"/>
        <v>115.83000000000001</v>
      </c>
      <c r="F82" s="102"/>
      <c r="G82" s="102">
        <f t="shared" si="22"/>
        <v>98.67</v>
      </c>
      <c r="H82" s="102"/>
      <c r="I82" s="102">
        <f t="shared" si="23"/>
        <v>85.8</v>
      </c>
      <c r="J82" s="74"/>
    </row>
    <row r="83" spans="1:10" ht="14.25">
      <c r="A83" s="73"/>
      <c r="B83" s="83">
        <v>0.05</v>
      </c>
      <c r="C83" s="75" t="s">
        <v>7</v>
      </c>
      <c r="D83" s="102">
        <f t="shared" si="20"/>
        <v>107.25</v>
      </c>
      <c r="E83" s="102">
        <f t="shared" si="21"/>
        <v>96.52500000000002</v>
      </c>
      <c r="F83" s="102"/>
      <c r="G83" s="102">
        <f t="shared" si="22"/>
        <v>82.22500000000001</v>
      </c>
      <c r="H83" s="102"/>
      <c r="I83" s="102">
        <f t="shared" si="23"/>
        <v>71.5</v>
      </c>
      <c r="J83" s="74"/>
    </row>
    <row r="84" spans="1:10" ht="14.25">
      <c r="A84" s="73"/>
      <c r="B84" s="83">
        <v>0.04</v>
      </c>
      <c r="C84" s="75" t="s">
        <v>8</v>
      </c>
      <c r="D84" s="102">
        <f t="shared" si="20"/>
        <v>85.8</v>
      </c>
      <c r="E84" s="102">
        <f t="shared" si="21"/>
        <v>77.22000000000001</v>
      </c>
      <c r="F84" s="102"/>
      <c r="G84" s="102">
        <f t="shared" si="22"/>
        <v>65.78</v>
      </c>
      <c r="H84" s="102"/>
      <c r="I84" s="102">
        <f t="shared" si="23"/>
        <v>57.2</v>
      </c>
      <c r="J84" s="74"/>
    </row>
    <row r="85" spans="1:10" ht="14.25">
      <c r="A85" s="73"/>
      <c r="B85" s="3">
        <v>0.035</v>
      </c>
      <c r="C85" s="75" t="s">
        <v>9</v>
      </c>
      <c r="D85" s="102">
        <f t="shared" si="20"/>
        <v>75.075</v>
      </c>
      <c r="E85" s="102">
        <f t="shared" si="21"/>
        <v>67.56750000000001</v>
      </c>
      <c r="F85" s="102"/>
      <c r="G85" s="102">
        <f t="shared" si="22"/>
        <v>57.557500000000005</v>
      </c>
      <c r="H85" s="102"/>
      <c r="I85" s="102">
        <f t="shared" si="23"/>
        <v>50.050000000000004</v>
      </c>
      <c r="J85" s="74"/>
    </row>
    <row r="86" spans="1:10" ht="14.25">
      <c r="A86" s="73"/>
      <c r="B86" s="2">
        <v>0.03</v>
      </c>
      <c r="C86" s="75" t="s">
        <v>10</v>
      </c>
      <c r="D86" s="102">
        <f t="shared" si="20"/>
        <v>64.35</v>
      </c>
      <c r="E86" s="102">
        <f t="shared" si="21"/>
        <v>57.915000000000006</v>
      </c>
      <c r="F86" s="102"/>
      <c r="G86" s="102">
        <f t="shared" si="22"/>
        <v>49.335</v>
      </c>
      <c r="H86" s="102"/>
      <c r="I86" s="102">
        <f t="shared" si="23"/>
        <v>42.9</v>
      </c>
      <c r="J86" s="63" t="b">
        <f>IF(I86&lt;=$D$4,TRUE,FALSE)</f>
        <v>1</v>
      </c>
    </row>
    <row r="87" spans="1:10" ht="14.25">
      <c r="A87" s="73"/>
      <c r="B87" s="82"/>
      <c r="C87" s="75"/>
      <c r="D87" s="52" t="s">
        <v>52</v>
      </c>
      <c r="E87" s="53" t="s">
        <v>53</v>
      </c>
      <c r="F87" s="86"/>
      <c r="G87" s="54" t="s">
        <v>54</v>
      </c>
      <c r="H87" s="86"/>
      <c r="I87" s="55" t="s">
        <v>55</v>
      </c>
      <c r="J87" s="73"/>
    </row>
    <row r="88" spans="1:10" ht="14.25">
      <c r="A88" s="71" t="s">
        <v>93</v>
      </c>
      <c r="B88" s="2">
        <v>0.19</v>
      </c>
      <c r="C88" s="75" t="s">
        <v>76</v>
      </c>
      <c r="D88" s="102">
        <f aca="true" t="shared" si="24" ref="D88:D99">SUM($G$3*B88)</f>
        <v>407.55</v>
      </c>
      <c r="E88" s="102">
        <f aca="true" t="shared" si="25" ref="E88:E99">SUM($G$4*B88)</f>
        <v>366.7950000000001</v>
      </c>
      <c r="F88" s="102"/>
      <c r="G88" s="102">
        <f aca="true" t="shared" si="26" ref="G88:G136">SUM($G$5*$B88)</f>
        <v>312.455</v>
      </c>
      <c r="H88" s="102"/>
      <c r="I88" s="102">
        <f aca="true" t="shared" si="27" ref="I88:I136">SUM($G$6*$B88)</f>
        <v>271.7</v>
      </c>
      <c r="J88" s="74"/>
    </row>
    <row r="89" spans="1:10" ht="14.25">
      <c r="A89" s="73"/>
      <c r="B89" s="2">
        <v>0.16</v>
      </c>
      <c r="C89" s="75" t="s">
        <v>78</v>
      </c>
      <c r="D89" s="102">
        <f t="shared" si="24"/>
        <v>343.2</v>
      </c>
      <c r="E89" s="102">
        <f t="shared" si="25"/>
        <v>308.88000000000005</v>
      </c>
      <c r="F89" s="102"/>
      <c r="G89" s="102">
        <f t="shared" si="26"/>
        <v>263.12</v>
      </c>
      <c r="H89" s="102"/>
      <c r="I89" s="102">
        <f t="shared" si="27"/>
        <v>228.8</v>
      </c>
      <c r="J89" s="74"/>
    </row>
    <row r="90" spans="1:10" ht="14.25">
      <c r="A90" s="73"/>
      <c r="B90" s="2">
        <v>0.14</v>
      </c>
      <c r="C90" s="75" t="s">
        <v>80</v>
      </c>
      <c r="D90" s="102">
        <f t="shared" si="24"/>
        <v>300.3</v>
      </c>
      <c r="E90" s="102">
        <f t="shared" si="25"/>
        <v>270.27000000000004</v>
      </c>
      <c r="F90" s="102"/>
      <c r="G90" s="102">
        <f t="shared" si="26"/>
        <v>230.23000000000002</v>
      </c>
      <c r="H90" s="102"/>
      <c r="I90" s="102">
        <f t="shared" si="27"/>
        <v>200.20000000000002</v>
      </c>
      <c r="J90" s="74"/>
    </row>
    <row r="91" spans="1:10" ht="14.25">
      <c r="A91" s="73"/>
      <c r="B91" s="2">
        <v>0.12</v>
      </c>
      <c r="C91" s="75" t="s">
        <v>82</v>
      </c>
      <c r="D91" s="102">
        <f t="shared" si="24"/>
        <v>257.4</v>
      </c>
      <c r="E91" s="102">
        <f t="shared" si="25"/>
        <v>231.66000000000003</v>
      </c>
      <c r="F91" s="102"/>
      <c r="G91" s="102">
        <f t="shared" si="26"/>
        <v>197.34</v>
      </c>
      <c r="H91" s="102"/>
      <c r="I91" s="102">
        <f t="shared" si="27"/>
        <v>171.6</v>
      </c>
      <c r="J91" s="74"/>
    </row>
    <row r="92" spans="1:10" ht="14.25">
      <c r="A92" s="73"/>
      <c r="B92" s="3">
        <v>0.095</v>
      </c>
      <c r="C92" s="75" t="s">
        <v>84</v>
      </c>
      <c r="D92" s="102">
        <f t="shared" si="24"/>
        <v>203.775</v>
      </c>
      <c r="E92" s="102">
        <f t="shared" si="25"/>
        <v>183.39750000000004</v>
      </c>
      <c r="F92" s="102"/>
      <c r="G92" s="102">
        <f t="shared" si="26"/>
        <v>156.2275</v>
      </c>
      <c r="H92" s="102"/>
      <c r="I92" s="102">
        <f t="shared" si="27"/>
        <v>135.85</v>
      </c>
      <c r="J92" s="74"/>
    </row>
    <row r="93" spans="1:10" ht="14.25">
      <c r="A93" s="73"/>
      <c r="B93" s="2">
        <v>0.07</v>
      </c>
      <c r="C93" s="75" t="s">
        <v>86</v>
      </c>
      <c r="D93" s="102">
        <f t="shared" si="24"/>
        <v>150.15</v>
      </c>
      <c r="E93" s="102">
        <f t="shared" si="25"/>
        <v>135.13500000000002</v>
      </c>
      <c r="F93" s="102"/>
      <c r="G93" s="102">
        <f t="shared" si="26"/>
        <v>115.11500000000001</v>
      </c>
      <c r="H93" s="102"/>
      <c r="I93" s="102">
        <f t="shared" si="27"/>
        <v>100.10000000000001</v>
      </c>
      <c r="J93" s="74"/>
    </row>
    <row r="94" spans="1:10" ht="14.25">
      <c r="A94" s="73"/>
      <c r="B94" s="2">
        <v>0.05</v>
      </c>
      <c r="C94" s="75" t="s">
        <v>88</v>
      </c>
      <c r="D94" s="102">
        <f t="shared" si="24"/>
        <v>107.25</v>
      </c>
      <c r="E94" s="102">
        <f t="shared" si="25"/>
        <v>96.52500000000002</v>
      </c>
      <c r="F94" s="102"/>
      <c r="G94" s="102">
        <f t="shared" si="26"/>
        <v>82.22500000000001</v>
      </c>
      <c r="H94" s="102"/>
      <c r="I94" s="102">
        <f t="shared" si="27"/>
        <v>71.5</v>
      </c>
      <c r="J94" s="74"/>
    </row>
    <row r="95" spans="1:10" ht="14.25">
      <c r="A95" s="73"/>
      <c r="B95" s="84">
        <v>0.045</v>
      </c>
      <c r="C95" s="75" t="s">
        <v>7</v>
      </c>
      <c r="D95" s="102">
        <f t="shared" si="24"/>
        <v>96.52499999999999</v>
      </c>
      <c r="E95" s="102">
        <f t="shared" si="25"/>
        <v>86.8725</v>
      </c>
      <c r="F95" s="102"/>
      <c r="G95" s="102">
        <f t="shared" si="26"/>
        <v>74.0025</v>
      </c>
      <c r="H95" s="102"/>
      <c r="I95" s="102">
        <f t="shared" si="27"/>
        <v>64.35</v>
      </c>
      <c r="J95" s="74"/>
    </row>
    <row r="96" spans="1:10" ht="14.25">
      <c r="A96" s="73"/>
      <c r="B96" s="85">
        <v>0.04</v>
      </c>
      <c r="C96" s="75" t="s">
        <v>8</v>
      </c>
      <c r="D96" s="102">
        <f t="shared" si="24"/>
        <v>85.8</v>
      </c>
      <c r="E96" s="102">
        <f t="shared" si="25"/>
        <v>77.22000000000001</v>
      </c>
      <c r="F96" s="102"/>
      <c r="G96" s="102">
        <f t="shared" si="26"/>
        <v>65.78</v>
      </c>
      <c r="H96" s="102"/>
      <c r="I96" s="102">
        <f t="shared" si="27"/>
        <v>57.2</v>
      </c>
      <c r="J96" s="74"/>
    </row>
    <row r="97" spans="1:10" ht="14.25">
      <c r="A97" s="73"/>
      <c r="B97" s="3">
        <v>0.035</v>
      </c>
      <c r="C97" s="75" t="s">
        <v>9</v>
      </c>
      <c r="D97" s="102">
        <f t="shared" si="24"/>
        <v>75.075</v>
      </c>
      <c r="E97" s="102">
        <f t="shared" si="25"/>
        <v>67.56750000000001</v>
      </c>
      <c r="F97" s="102"/>
      <c r="G97" s="102">
        <f t="shared" si="26"/>
        <v>57.557500000000005</v>
      </c>
      <c r="H97" s="102"/>
      <c r="I97" s="102">
        <f t="shared" si="27"/>
        <v>50.050000000000004</v>
      </c>
      <c r="J97" s="74"/>
    </row>
    <row r="98" spans="1:10" ht="14.25">
      <c r="A98" s="73"/>
      <c r="B98" s="2">
        <v>0.03</v>
      </c>
      <c r="C98" s="75" t="s">
        <v>10</v>
      </c>
      <c r="D98" s="102">
        <f t="shared" si="24"/>
        <v>64.35</v>
      </c>
      <c r="E98" s="102">
        <f t="shared" si="25"/>
        <v>57.915000000000006</v>
      </c>
      <c r="F98" s="102"/>
      <c r="G98" s="102">
        <f t="shared" si="26"/>
        <v>49.335</v>
      </c>
      <c r="H98" s="102"/>
      <c r="I98" s="102">
        <f t="shared" si="27"/>
        <v>42.9</v>
      </c>
      <c r="J98" s="74"/>
    </row>
    <row r="99" spans="1:10" ht="14.25">
      <c r="A99" s="73"/>
      <c r="B99" s="3">
        <v>0.025</v>
      </c>
      <c r="C99" s="75" t="s">
        <v>11</v>
      </c>
      <c r="D99" s="102">
        <f t="shared" si="24"/>
        <v>53.625</v>
      </c>
      <c r="E99" s="102">
        <f t="shared" si="25"/>
        <v>48.26250000000001</v>
      </c>
      <c r="F99" s="102"/>
      <c r="G99" s="102">
        <f t="shared" si="26"/>
        <v>41.112500000000004</v>
      </c>
      <c r="H99" s="102"/>
      <c r="I99" s="102">
        <f t="shared" si="27"/>
        <v>35.75</v>
      </c>
      <c r="J99" s="63" t="b">
        <f>IF(I99&lt;=$D$4,TRUE,FALSE)</f>
        <v>1</v>
      </c>
    </row>
    <row r="100" spans="1:10" ht="14.25">
      <c r="A100" s="73"/>
      <c r="B100" s="73"/>
      <c r="C100" s="75"/>
      <c r="D100" s="52" t="s">
        <v>52</v>
      </c>
      <c r="E100" s="53" t="s">
        <v>53</v>
      </c>
      <c r="F100" s="86"/>
      <c r="G100" s="54" t="s">
        <v>54</v>
      </c>
      <c r="H100" s="86"/>
      <c r="I100" s="55" t="s">
        <v>55</v>
      </c>
      <c r="J100" s="73"/>
    </row>
    <row r="101" spans="1:10" ht="14.25">
      <c r="A101" s="71" t="s">
        <v>39</v>
      </c>
      <c r="B101" s="2">
        <v>0.18</v>
      </c>
      <c r="C101" s="75" t="s">
        <v>76</v>
      </c>
      <c r="D101" s="102">
        <f aca="true" t="shared" si="28" ref="D101:D112">SUM($G$3*B101)</f>
        <v>386.09999999999997</v>
      </c>
      <c r="E101" s="102">
        <f aca="true" t="shared" si="29" ref="E101:E112">SUM($G$4*B101)</f>
        <v>347.49</v>
      </c>
      <c r="F101" s="102"/>
      <c r="G101" s="102">
        <f t="shared" si="26"/>
        <v>296.01</v>
      </c>
      <c r="H101" s="102"/>
      <c r="I101" s="102">
        <f t="shared" si="27"/>
        <v>257.4</v>
      </c>
      <c r="J101" s="74"/>
    </row>
    <row r="102" spans="1:10" ht="14.25">
      <c r="A102" s="73"/>
      <c r="B102" s="2">
        <v>0.16</v>
      </c>
      <c r="C102" s="75" t="s">
        <v>78</v>
      </c>
      <c r="D102" s="102">
        <f t="shared" si="28"/>
        <v>343.2</v>
      </c>
      <c r="E102" s="102">
        <f t="shared" si="29"/>
        <v>308.88000000000005</v>
      </c>
      <c r="F102" s="102"/>
      <c r="G102" s="102">
        <f t="shared" si="26"/>
        <v>263.12</v>
      </c>
      <c r="H102" s="102"/>
      <c r="I102" s="102">
        <f t="shared" si="27"/>
        <v>228.8</v>
      </c>
      <c r="J102" s="74"/>
    </row>
    <row r="103" spans="1:10" ht="14.25">
      <c r="A103" s="73"/>
      <c r="B103" s="2">
        <v>0.13</v>
      </c>
      <c r="C103" s="75" t="s">
        <v>80</v>
      </c>
      <c r="D103" s="102">
        <f t="shared" si="28"/>
        <v>278.85</v>
      </c>
      <c r="E103" s="102">
        <f t="shared" si="29"/>
        <v>250.96500000000003</v>
      </c>
      <c r="F103" s="102"/>
      <c r="G103" s="102">
        <f t="shared" si="26"/>
        <v>213.785</v>
      </c>
      <c r="H103" s="102"/>
      <c r="I103" s="102">
        <f t="shared" si="27"/>
        <v>185.9</v>
      </c>
      <c r="J103" s="74"/>
    </row>
    <row r="104" spans="1:10" ht="14.25">
      <c r="A104" s="73"/>
      <c r="B104" s="2">
        <v>0.1</v>
      </c>
      <c r="C104" s="75" t="s">
        <v>82</v>
      </c>
      <c r="D104" s="102">
        <f t="shared" si="28"/>
        <v>214.5</v>
      </c>
      <c r="E104" s="102">
        <f t="shared" si="29"/>
        <v>193.05000000000004</v>
      </c>
      <c r="F104" s="102"/>
      <c r="G104" s="102">
        <f t="shared" si="26"/>
        <v>164.45000000000002</v>
      </c>
      <c r="H104" s="102"/>
      <c r="I104" s="102">
        <f t="shared" si="27"/>
        <v>143</v>
      </c>
      <c r="J104" s="74"/>
    </row>
    <row r="105" spans="1:10" ht="14.25">
      <c r="A105" s="73"/>
      <c r="B105" s="3">
        <v>0.075</v>
      </c>
      <c r="C105" s="75" t="s">
        <v>84</v>
      </c>
      <c r="D105" s="102">
        <f t="shared" si="28"/>
        <v>160.875</v>
      </c>
      <c r="E105" s="102">
        <f t="shared" si="29"/>
        <v>144.78750000000002</v>
      </c>
      <c r="F105" s="102"/>
      <c r="G105" s="102">
        <f t="shared" si="26"/>
        <v>123.33749999999999</v>
      </c>
      <c r="H105" s="102"/>
      <c r="I105" s="102">
        <f t="shared" si="27"/>
        <v>107.25</v>
      </c>
      <c r="J105" s="74"/>
    </row>
    <row r="106" spans="1:10" ht="14.25">
      <c r="A106" s="73"/>
      <c r="B106" s="2">
        <v>0.06</v>
      </c>
      <c r="C106" s="75" t="s">
        <v>86</v>
      </c>
      <c r="D106" s="102">
        <f t="shared" si="28"/>
        <v>128.7</v>
      </c>
      <c r="E106" s="102">
        <f t="shared" si="29"/>
        <v>115.83000000000001</v>
      </c>
      <c r="F106" s="102"/>
      <c r="G106" s="102">
        <f t="shared" si="26"/>
        <v>98.67</v>
      </c>
      <c r="H106" s="102"/>
      <c r="I106" s="102">
        <f t="shared" si="27"/>
        <v>85.8</v>
      </c>
      <c r="J106" s="74"/>
    </row>
    <row r="107" spans="1:10" ht="14.25">
      <c r="A107" s="73"/>
      <c r="B107" s="2">
        <v>0.05</v>
      </c>
      <c r="C107" s="75" t="s">
        <v>88</v>
      </c>
      <c r="D107" s="102">
        <f t="shared" si="28"/>
        <v>107.25</v>
      </c>
      <c r="E107" s="102">
        <f t="shared" si="29"/>
        <v>96.52500000000002</v>
      </c>
      <c r="F107" s="102"/>
      <c r="G107" s="102">
        <f t="shared" si="26"/>
        <v>82.22500000000001</v>
      </c>
      <c r="H107" s="102"/>
      <c r="I107" s="102">
        <f t="shared" si="27"/>
        <v>71.5</v>
      </c>
      <c r="J107" s="74"/>
    </row>
    <row r="108" spans="1:10" ht="14.25">
      <c r="A108" s="73"/>
      <c r="B108" s="84">
        <v>0.045</v>
      </c>
      <c r="C108" s="75" t="s">
        <v>7</v>
      </c>
      <c r="D108" s="102">
        <f t="shared" si="28"/>
        <v>96.52499999999999</v>
      </c>
      <c r="E108" s="102">
        <f t="shared" si="29"/>
        <v>86.8725</v>
      </c>
      <c r="F108" s="102"/>
      <c r="G108" s="102">
        <f t="shared" si="26"/>
        <v>74.0025</v>
      </c>
      <c r="H108" s="102"/>
      <c r="I108" s="102">
        <f t="shared" si="27"/>
        <v>64.35</v>
      </c>
      <c r="J108" s="74"/>
    </row>
    <row r="109" spans="1:10" ht="14.25">
      <c r="A109" s="73"/>
      <c r="B109" s="85">
        <v>0.04</v>
      </c>
      <c r="C109" s="75" t="s">
        <v>8</v>
      </c>
      <c r="D109" s="102">
        <f t="shared" si="28"/>
        <v>85.8</v>
      </c>
      <c r="E109" s="102">
        <f t="shared" si="29"/>
        <v>77.22000000000001</v>
      </c>
      <c r="F109" s="102"/>
      <c r="G109" s="102">
        <f t="shared" si="26"/>
        <v>65.78</v>
      </c>
      <c r="H109" s="102"/>
      <c r="I109" s="102">
        <f t="shared" si="27"/>
        <v>57.2</v>
      </c>
      <c r="J109" s="74"/>
    </row>
    <row r="110" spans="1:10" ht="14.25">
      <c r="A110" s="73"/>
      <c r="B110" s="3">
        <v>0.035</v>
      </c>
      <c r="C110" s="75" t="s">
        <v>9</v>
      </c>
      <c r="D110" s="102">
        <f t="shared" si="28"/>
        <v>75.075</v>
      </c>
      <c r="E110" s="102">
        <f t="shared" si="29"/>
        <v>67.56750000000001</v>
      </c>
      <c r="F110" s="102"/>
      <c r="G110" s="102">
        <f t="shared" si="26"/>
        <v>57.557500000000005</v>
      </c>
      <c r="H110" s="102"/>
      <c r="I110" s="102">
        <f t="shared" si="27"/>
        <v>50.050000000000004</v>
      </c>
      <c r="J110" s="74"/>
    </row>
    <row r="111" spans="1:10" ht="14.25">
      <c r="A111" s="73"/>
      <c r="B111" s="2">
        <v>0.03</v>
      </c>
      <c r="C111" s="75" t="s">
        <v>10</v>
      </c>
      <c r="D111" s="102">
        <f t="shared" si="28"/>
        <v>64.35</v>
      </c>
      <c r="E111" s="102">
        <f t="shared" si="29"/>
        <v>57.915000000000006</v>
      </c>
      <c r="F111" s="102"/>
      <c r="G111" s="102">
        <f t="shared" si="26"/>
        <v>49.335</v>
      </c>
      <c r="H111" s="102"/>
      <c r="I111" s="102">
        <f t="shared" si="27"/>
        <v>42.9</v>
      </c>
      <c r="J111" s="74"/>
    </row>
    <row r="112" spans="1:10" ht="14.25">
      <c r="A112" s="73"/>
      <c r="B112" s="3">
        <v>0.027</v>
      </c>
      <c r="C112" s="75" t="s">
        <v>11</v>
      </c>
      <c r="D112" s="102">
        <f t="shared" si="28"/>
        <v>57.915</v>
      </c>
      <c r="E112" s="102">
        <f t="shared" si="29"/>
        <v>52.12350000000001</v>
      </c>
      <c r="F112" s="102"/>
      <c r="G112" s="102">
        <f t="shared" si="26"/>
        <v>44.4015</v>
      </c>
      <c r="H112" s="102"/>
      <c r="I112" s="102">
        <f t="shared" si="27"/>
        <v>38.61</v>
      </c>
      <c r="J112" s="74"/>
    </row>
    <row r="113" spans="1:10" ht="14.25">
      <c r="A113" s="73"/>
      <c r="B113" s="3">
        <v>0.025</v>
      </c>
      <c r="C113" s="75" t="s">
        <v>12</v>
      </c>
      <c r="D113" s="102">
        <f>SUM($G$3*B113)</f>
        <v>53.625</v>
      </c>
      <c r="E113" s="102">
        <f>SUM($G$4*B113)</f>
        <v>48.26250000000001</v>
      </c>
      <c r="F113" s="102"/>
      <c r="G113" s="102">
        <f t="shared" si="26"/>
        <v>41.112500000000004</v>
      </c>
      <c r="H113" s="102"/>
      <c r="I113" s="102">
        <f t="shared" si="27"/>
        <v>35.75</v>
      </c>
      <c r="J113" s="74"/>
    </row>
    <row r="114" spans="1:10" ht="14.25">
      <c r="A114" s="73"/>
      <c r="B114" s="3">
        <v>0.023</v>
      </c>
      <c r="C114" s="75" t="s">
        <v>13</v>
      </c>
      <c r="D114" s="102">
        <f>SUM($G$3*B114)</f>
        <v>49.335</v>
      </c>
      <c r="E114" s="102">
        <f>SUM($G$4*B114)</f>
        <v>44.401500000000006</v>
      </c>
      <c r="F114" s="102"/>
      <c r="G114" s="102">
        <f t="shared" si="26"/>
        <v>37.8235</v>
      </c>
      <c r="H114" s="102"/>
      <c r="I114" s="102">
        <f t="shared" si="27"/>
        <v>32.89</v>
      </c>
      <c r="J114" s="74"/>
    </row>
    <row r="115" spans="1:10" ht="14.25">
      <c r="A115" s="73"/>
      <c r="B115" s="3">
        <v>0.02</v>
      </c>
      <c r="C115" s="75" t="s">
        <v>14</v>
      </c>
      <c r="D115" s="102">
        <f>SUM($G$3*B115)</f>
        <v>42.9</v>
      </c>
      <c r="E115" s="102">
        <f>SUM($G$4*B115)</f>
        <v>38.61000000000001</v>
      </c>
      <c r="F115" s="102"/>
      <c r="G115" s="102">
        <f t="shared" si="26"/>
        <v>32.89</v>
      </c>
      <c r="H115" s="102"/>
      <c r="I115" s="102">
        <f t="shared" si="27"/>
        <v>28.6</v>
      </c>
      <c r="J115" s="63" t="b">
        <f>IF(I115&lt;=$D$4,TRUE,FALSE)</f>
        <v>1</v>
      </c>
    </row>
    <row r="116" spans="1:10" ht="14.25">
      <c r="A116" s="73"/>
      <c r="B116" s="73"/>
      <c r="C116" s="75"/>
      <c r="D116" s="52" t="s">
        <v>52</v>
      </c>
      <c r="E116" s="53" t="s">
        <v>53</v>
      </c>
      <c r="F116" s="86"/>
      <c r="G116" s="54" t="s">
        <v>54</v>
      </c>
      <c r="H116" s="86"/>
      <c r="I116" s="55" t="s">
        <v>55</v>
      </c>
      <c r="J116" s="73"/>
    </row>
    <row r="117" spans="1:10" ht="14.25">
      <c r="A117" s="73" t="s">
        <v>44</v>
      </c>
      <c r="B117" s="2">
        <v>0.14</v>
      </c>
      <c r="C117" s="75" t="s">
        <v>76</v>
      </c>
      <c r="D117" s="102">
        <f aca="true" t="shared" si="30" ref="D117:D131">SUM($G$3*B117)</f>
        <v>300.3</v>
      </c>
      <c r="E117" s="102">
        <f aca="true" t="shared" si="31" ref="E117:E131">SUM($G$4*B117)</f>
        <v>270.27000000000004</v>
      </c>
      <c r="F117" s="102"/>
      <c r="G117" s="102">
        <f t="shared" si="26"/>
        <v>230.23000000000002</v>
      </c>
      <c r="H117" s="102"/>
      <c r="I117" s="102">
        <f t="shared" si="27"/>
        <v>200.20000000000002</v>
      </c>
      <c r="J117" s="74"/>
    </row>
    <row r="118" spans="1:10" ht="14.25">
      <c r="A118" s="73"/>
      <c r="B118" s="2">
        <v>0.1</v>
      </c>
      <c r="C118" s="75" t="s">
        <v>78</v>
      </c>
      <c r="D118" s="102">
        <f t="shared" si="30"/>
        <v>214.5</v>
      </c>
      <c r="E118" s="102">
        <f t="shared" si="31"/>
        <v>193.05000000000004</v>
      </c>
      <c r="F118" s="102"/>
      <c r="G118" s="102">
        <f t="shared" si="26"/>
        <v>164.45000000000002</v>
      </c>
      <c r="H118" s="102"/>
      <c r="I118" s="102">
        <f t="shared" si="27"/>
        <v>143</v>
      </c>
      <c r="J118" s="74"/>
    </row>
    <row r="119" spans="1:10" ht="14.25">
      <c r="A119" s="73"/>
      <c r="B119" s="2">
        <v>0.08</v>
      </c>
      <c r="C119" s="75" t="s">
        <v>80</v>
      </c>
      <c r="D119" s="102">
        <f t="shared" si="30"/>
        <v>171.6</v>
      </c>
      <c r="E119" s="102">
        <f t="shared" si="31"/>
        <v>154.44000000000003</v>
      </c>
      <c r="F119" s="102"/>
      <c r="G119" s="102">
        <f t="shared" si="26"/>
        <v>131.56</v>
      </c>
      <c r="H119" s="102"/>
      <c r="I119" s="102">
        <f t="shared" si="27"/>
        <v>114.4</v>
      </c>
      <c r="J119" s="74"/>
    </row>
    <row r="120" spans="1:10" ht="14.25">
      <c r="A120" s="73"/>
      <c r="B120" s="3">
        <v>0.075</v>
      </c>
      <c r="C120" s="75" t="s">
        <v>82</v>
      </c>
      <c r="D120" s="102">
        <f t="shared" si="30"/>
        <v>160.875</v>
      </c>
      <c r="E120" s="102">
        <f t="shared" si="31"/>
        <v>144.78750000000002</v>
      </c>
      <c r="F120" s="102"/>
      <c r="G120" s="102">
        <f t="shared" si="26"/>
        <v>123.33749999999999</v>
      </c>
      <c r="H120" s="102"/>
      <c r="I120" s="102">
        <f t="shared" si="27"/>
        <v>107.25</v>
      </c>
      <c r="J120" s="74"/>
    </row>
    <row r="121" spans="1:10" ht="14.25">
      <c r="A121" s="73"/>
      <c r="B121" s="3">
        <v>0.07</v>
      </c>
      <c r="C121" s="75" t="s">
        <v>84</v>
      </c>
      <c r="D121" s="102">
        <f t="shared" si="30"/>
        <v>150.15</v>
      </c>
      <c r="E121" s="102">
        <f t="shared" si="31"/>
        <v>135.13500000000002</v>
      </c>
      <c r="F121" s="102"/>
      <c r="G121" s="102">
        <f t="shared" si="26"/>
        <v>115.11500000000001</v>
      </c>
      <c r="H121" s="102"/>
      <c r="I121" s="102">
        <f t="shared" si="27"/>
        <v>100.10000000000001</v>
      </c>
      <c r="J121" s="74"/>
    </row>
    <row r="122" spans="1:10" ht="14.25">
      <c r="A122" s="73"/>
      <c r="B122" s="3">
        <v>0.065</v>
      </c>
      <c r="C122" s="75" t="s">
        <v>86</v>
      </c>
      <c r="D122" s="102">
        <f t="shared" si="30"/>
        <v>139.425</v>
      </c>
      <c r="E122" s="102">
        <f t="shared" si="31"/>
        <v>125.48250000000002</v>
      </c>
      <c r="F122" s="102"/>
      <c r="G122" s="102">
        <f t="shared" si="26"/>
        <v>106.8925</v>
      </c>
      <c r="H122" s="102"/>
      <c r="I122" s="102">
        <f t="shared" si="27"/>
        <v>92.95</v>
      </c>
      <c r="J122" s="74"/>
    </row>
    <row r="123" spans="1:10" ht="14.25">
      <c r="A123" s="73"/>
      <c r="B123" s="2">
        <v>0.06</v>
      </c>
      <c r="C123" s="75" t="s">
        <v>88</v>
      </c>
      <c r="D123" s="102">
        <f t="shared" si="30"/>
        <v>128.7</v>
      </c>
      <c r="E123" s="102">
        <f t="shared" si="31"/>
        <v>115.83000000000001</v>
      </c>
      <c r="F123" s="102"/>
      <c r="G123" s="102">
        <f t="shared" si="26"/>
        <v>98.67</v>
      </c>
      <c r="H123" s="102"/>
      <c r="I123" s="102">
        <f t="shared" si="27"/>
        <v>85.8</v>
      </c>
      <c r="J123" s="74"/>
    </row>
    <row r="124" spans="1:10" ht="14.25">
      <c r="A124" s="73"/>
      <c r="B124" s="84">
        <v>0.055</v>
      </c>
      <c r="C124" s="75" t="s">
        <v>7</v>
      </c>
      <c r="D124" s="102">
        <f t="shared" si="30"/>
        <v>117.975</v>
      </c>
      <c r="E124" s="102">
        <f t="shared" si="31"/>
        <v>106.17750000000001</v>
      </c>
      <c r="F124" s="102"/>
      <c r="G124" s="102">
        <f t="shared" si="26"/>
        <v>90.4475</v>
      </c>
      <c r="H124" s="102"/>
      <c r="I124" s="102">
        <f t="shared" si="27"/>
        <v>78.65</v>
      </c>
      <c r="J124" s="74"/>
    </row>
    <row r="125" spans="1:10" ht="14.25">
      <c r="A125" s="73"/>
      <c r="B125" s="85">
        <v>0.05</v>
      </c>
      <c r="C125" s="75" t="s">
        <v>8</v>
      </c>
      <c r="D125" s="102">
        <f t="shared" si="30"/>
        <v>107.25</v>
      </c>
      <c r="E125" s="102">
        <f t="shared" si="31"/>
        <v>96.52500000000002</v>
      </c>
      <c r="F125" s="102"/>
      <c r="G125" s="102">
        <f t="shared" si="26"/>
        <v>82.22500000000001</v>
      </c>
      <c r="H125" s="102"/>
      <c r="I125" s="102">
        <f t="shared" si="27"/>
        <v>71.5</v>
      </c>
      <c r="J125" s="74"/>
    </row>
    <row r="126" spans="1:10" ht="14.25">
      <c r="A126" s="73"/>
      <c r="B126" s="3">
        <v>0.045</v>
      </c>
      <c r="C126" s="75" t="s">
        <v>9</v>
      </c>
      <c r="D126" s="102">
        <f t="shared" si="30"/>
        <v>96.52499999999999</v>
      </c>
      <c r="E126" s="102">
        <f t="shared" si="31"/>
        <v>86.8725</v>
      </c>
      <c r="F126" s="102"/>
      <c r="G126" s="102">
        <f t="shared" si="26"/>
        <v>74.0025</v>
      </c>
      <c r="H126" s="102"/>
      <c r="I126" s="102">
        <f t="shared" si="27"/>
        <v>64.35</v>
      </c>
      <c r="J126" s="74"/>
    </row>
    <row r="127" spans="1:10" ht="14.25">
      <c r="A127" s="73"/>
      <c r="B127" s="2">
        <v>0.04</v>
      </c>
      <c r="C127" s="75" t="s">
        <v>10</v>
      </c>
      <c r="D127" s="102">
        <f t="shared" si="30"/>
        <v>85.8</v>
      </c>
      <c r="E127" s="102">
        <f t="shared" si="31"/>
        <v>77.22000000000001</v>
      </c>
      <c r="F127" s="102"/>
      <c r="G127" s="102">
        <f t="shared" si="26"/>
        <v>65.78</v>
      </c>
      <c r="H127" s="102"/>
      <c r="I127" s="102">
        <f t="shared" si="27"/>
        <v>57.2</v>
      </c>
      <c r="J127" s="74"/>
    </row>
    <row r="128" spans="1:10" ht="14.25">
      <c r="A128" s="73"/>
      <c r="B128" s="3">
        <v>0.037</v>
      </c>
      <c r="C128" s="75" t="s">
        <v>11</v>
      </c>
      <c r="D128" s="102">
        <f t="shared" si="30"/>
        <v>79.365</v>
      </c>
      <c r="E128" s="102">
        <f t="shared" si="31"/>
        <v>71.4285</v>
      </c>
      <c r="F128" s="102"/>
      <c r="G128" s="102">
        <f t="shared" si="26"/>
        <v>60.8465</v>
      </c>
      <c r="H128" s="102"/>
      <c r="I128" s="102">
        <f t="shared" si="27"/>
        <v>52.91</v>
      </c>
      <c r="J128" s="74"/>
    </row>
    <row r="129" spans="1:10" ht="14.25">
      <c r="A129" s="73"/>
      <c r="B129" s="3">
        <v>0.033</v>
      </c>
      <c r="C129" s="75" t="s">
        <v>12</v>
      </c>
      <c r="D129" s="102">
        <f t="shared" si="30"/>
        <v>70.785</v>
      </c>
      <c r="E129" s="102">
        <f t="shared" si="31"/>
        <v>63.70650000000001</v>
      </c>
      <c r="F129" s="102"/>
      <c r="G129" s="102">
        <f t="shared" si="26"/>
        <v>54.2685</v>
      </c>
      <c r="H129" s="102"/>
      <c r="I129" s="102">
        <f t="shared" si="27"/>
        <v>47.190000000000005</v>
      </c>
      <c r="J129" s="74"/>
    </row>
    <row r="130" spans="1:10" ht="14.25">
      <c r="A130" s="73"/>
      <c r="B130" s="3">
        <v>0.03</v>
      </c>
      <c r="C130" s="75" t="s">
        <v>13</v>
      </c>
      <c r="D130" s="102">
        <f t="shared" si="30"/>
        <v>64.35</v>
      </c>
      <c r="E130" s="102">
        <f t="shared" si="31"/>
        <v>57.915000000000006</v>
      </c>
      <c r="F130" s="102"/>
      <c r="G130" s="102">
        <f t="shared" si="26"/>
        <v>49.335</v>
      </c>
      <c r="H130" s="102"/>
      <c r="I130" s="102">
        <f t="shared" si="27"/>
        <v>42.9</v>
      </c>
      <c r="J130" s="74"/>
    </row>
    <row r="131" spans="1:10" ht="14.25">
      <c r="A131" s="73"/>
      <c r="B131" s="3">
        <v>0.027</v>
      </c>
      <c r="C131" s="75" t="s">
        <v>14</v>
      </c>
      <c r="D131" s="102">
        <f t="shared" si="30"/>
        <v>57.915</v>
      </c>
      <c r="E131" s="102">
        <f t="shared" si="31"/>
        <v>52.12350000000001</v>
      </c>
      <c r="F131" s="102"/>
      <c r="G131" s="102">
        <f t="shared" si="26"/>
        <v>44.4015</v>
      </c>
      <c r="H131" s="102"/>
      <c r="I131" s="102">
        <f t="shared" si="27"/>
        <v>38.61</v>
      </c>
      <c r="J131" s="74"/>
    </row>
    <row r="132" spans="1:10" ht="14.25">
      <c r="A132" s="73"/>
      <c r="B132" s="3">
        <v>0.023</v>
      </c>
      <c r="C132" s="75" t="s">
        <v>15</v>
      </c>
      <c r="D132" s="102">
        <f>SUM($G$3*B132)</f>
        <v>49.335</v>
      </c>
      <c r="E132" s="102">
        <f>SUM($G$4*B132)</f>
        <v>44.401500000000006</v>
      </c>
      <c r="F132" s="102"/>
      <c r="G132" s="102">
        <f t="shared" si="26"/>
        <v>37.8235</v>
      </c>
      <c r="H132" s="102"/>
      <c r="I132" s="102">
        <f t="shared" si="27"/>
        <v>32.89</v>
      </c>
      <c r="J132" s="74"/>
    </row>
    <row r="133" spans="1:10" ht="14.25">
      <c r="A133" s="73"/>
      <c r="B133" s="3">
        <v>0.022</v>
      </c>
      <c r="C133" s="75" t="s">
        <v>16</v>
      </c>
      <c r="D133" s="102">
        <f>SUM($G$3*B133)</f>
        <v>47.19</v>
      </c>
      <c r="E133" s="102">
        <f>SUM($G$4*B133)</f>
        <v>42.471000000000004</v>
      </c>
      <c r="F133" s="102"/>
      <c r="G133" s="102">
        <f t="shared" si="26"/>
        <v>36.178999999999995</v>
      </c>
      <c r="H133" s="102"/>
      <c r="I133" s="102">
        <f t="shared" si="27"/>
        <v>31.459999999999997</v>
      </c>
      <c r="J133" s="74"/>
    </row>
    <row r="134" spans="1:10" ht="14.25">
      <c r="A134" s="73"/>
      <c r="B134" s="3">
        <v>0.018</v>
      </c>
      <c r="C134" s="75" t="s">
        <v>17</v>
      </c>
      <c r="D134" s="102">
        <f>SUM($G$3*B134)</f>
        <v>38.61</v>
      </c>
      <c r="E134" s="102">
        <f>SUM($G$4*B134)</f>
        <v>34.749</v>
      </c>
      <c r="F134" s="102"/>
      <c r="G134" s="102">
        <f t="shared" si="26"/>
        <v>29.601</v>
      </c>
      <c r="H134" s="102"/>
      <c r="I134" s="102">
        <f t="shared" si="27"/>
        <v>25.74</v>
      </c>
      <c r="J134" s="74"/>
    </row>
    <row r="135" spans="1:10" ht="14.25">
      <c r="A135" s="73"/>
      <c r="B135" s="3">
        <v>0.016</v>
      </c>
      <c r="C135" s="75" t="s">
        <v>18</v>
      </c>
      <c r="D135" s="102">
        <f>SUM($G$3*B135)</f>
        <v>34.32</v>
      </c>
      <c r="E135" s="102">
        <f>SUM($G$4*B135)</f>
        <v>30.888000000000005</v>
      </c>
      <c r="F135" s="102"/>
      <c r="G135" s="102">
        <f t="shared" si="26"/>
        <v>26.312</v>
      </c>
      <c r="H135" s="102"/>
      <c r="I135" s="102">
        <f t="shared" si="27"/>
        <v>22.88</v>
      </c>
      <c r="J135" s="74"/>
    </row>
    <row r="136" spans="1:10" ht="14.25">
      <c r="A136" s="73"/>
      <c r="B136" s="3">
        <v>0.014</v>
      </c>
      <c r="C136" s="75" t="s">
        <v>19</v>
      </c>
      <c r="D136" s="102">
        <f>SUM($G$3*B136)</f>
        <v>30.03</v>
      </c>
      <c r="E136" s="102">
        <f>SUM($G$4*B136)</f>
        <v>27.027000000000005</v>
      </c>
      <c r="F136" s="102"/>
      <c r="G136" s="102">
        <f t="shared" si="26"/>
        <v>23.023</v>
      </c>
      <c r="H136" s="102"/>
      <c r="I136" s="102">
        <f t="shared" si="27"/>
        <v>20.02</v>
      </c>
      <c r="J136" s="63" t="b">
        <f>IF(I136&lt;=$D$4,TRUE,FALSE)</f>
        <v>1</v>
      </c>
    </row>
    <row r="137" spans="4:9" ht="14.25">
      <c r="D137" s="52" t="s">
        <v>52</v>
      </c>
      <c r="E137" s="53" t="s">
        <v>53</v>
      </c>
      <c r="F137" s="86"/>
      <c r="G137" s="54" t="s">
        <v>54</v>
      </c>
      <c r="H137" s="86"/>
      <c r="I137" s="55" t="s">
        <v>55</v>
      </c>
    </row>
  </sheetData>
  <sheetProtection/>
  <conditionalFormatting sqref="A31:C37 D37:I37">
    <cfRule type="expression" priority="9" dxfId="43">
      <formula>$J$36</formula>
    </cfRule>
  </conditionalFormatting>
  <conditionalFormatting sqref="A117:C137 D137:I137">
    <cfRule type="expression" priority="8" dxfId="43">
      <formula>$J$136</formula>
    </cfRule>
  </conditionalFormatting>
  <conditionalFormatting sqref="A101:C116 D116:I116">
    <cfRule type="expression" priority="7" dxfId="43">
      <formula>$J$115</formula>
    </cfRule>
  </conditionalFormatting>
  <conditionalFormatting sqref="A88:C100 D100:I100">
    <cfRule type="expression" priority="6" dxfId="43">
      <formula>$J$99</formula>
    </cfRule>
  </conditionalFormatting>
  <conditionalFormatting sqref="A76:C87 D87:I87">
    <cfRule type="expression" priority="5" dxfId="43">
      <formula>$J$86</formula>
    </cfRule>
  </conditionalFormatting>
  <conditionalFormatting sqref="A65:C75 D75:I75">
    <cfRule type="expression" priority="4" dxfId="43">
      <formula>$J$74</formula>
    </cfRule>
  </conditionalFormatting>
  <conditionalFormatting sqref="A55:C64 D64:I64">
    <cfRule type="expression" priority="3" dxfId="43">
      <formula>$J$63</formula>
    </cfRule>
  </conditionalFormatting>
  <conditionalFormatting sqref="A46:C54 D54:I54">
    <cfRule type="expression" priority="2" dxfId="43">
      <formula>$J$53</formula>
    </cfRule>
  </conditionalFormatting>
  <conditionalFormatting sqref="A38:C45 D45:I45">
    <cfRule type="expression" priority="1" dxfId="43">
      <formula>$J$44</formula>
    </cfRule>
  </conditionalFormatting>
  <hyperlinks>
    <hyperlink ref="I2:L2" r:id="rId1" display="Arena Management Software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Kendrick</dc:creator>
  <cp:keywords/>
  <dc:description/>
  <cp:lastModifiedBy>JERRY KENDRICK</cp:lastModifiedBy>
  <cp:lastPrinted>2010-02-22T20:20:53Z</cp:lastPrinted>
  <dcterms:created xsi:type="dcterms:W3CDTF">2010-02-22T14:49:16Z</dcterms:created>
  <dcterms:modified xsi:type="dcterms:W3CDTF">2017-12-12T23:53:26Z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