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000" windowHeight="8190" activeTab="0"/>
  </bookViews>
  <sheets>
    <sheet name="2005 AW4D PAYOFF CALCULATOR" sheetId="1" r:id="rId1"/>
  </sheets>
  <definedNames>
    <definedName name="_xlnm.Print_Area" localSheetId="0">'2005 AW4D PAYOFF CALCULATOR'!$A$1:$N$22</definedName>
  </definedNames>
  <calcPr fullCalcOnLoad="1"/>
</workbook>
</file>

<file path=xl/comments1.xml><?xml version="1.0" encoding="utf-8"?>
<comments xmlns="http://schemas.openxmlformats.org/spreadsheetml/2006/main">
  <authors>
    <author>Jerry KENDRICK</author>
  </authors>
  <commentList>
    <comment ref="D5" authorId="0">
      <text>
        <r>
          <rPr>
            <b/>
            <sz val="10"/>
            <rFont val="Tahoma"/>
            <family val="0"/>
          </rPr>
          <t>This is the net fees back to race( total fees X .70%)</t>
        </r>
        <r>
          <rPr>
            <sz val="10"/>
            <rFont val="Tahoma"/>
            <family val="0"/>
          </rPr>
          <t xml:space="preserve">
</t>
        </r>
      </text>
    </comment>
    <comment ref="D3" authorId="0">
      <text>
        <r>
          <rPr>
            <sz val="10"/>
            <rFont val="Tahoma"/>
            <family val="0"/>
          </rPr>
          <t>Enter the number of entries in this box</t>
        </r>
      </text>
    </comment>
    <comment ref="D4" authorId="0">
      <text>
        <r>
          <rPr>
            <sz val="10"/>
            <rFont val="Tahoma"/>
            <family val="0"/>
          </rPr>
          <t xml:space="preserve">Enter the actual entry fee in this box
</t>
        </r>
      </text>
    </comment>
    <comment ref="D6" authorId="0">
      <text>
        <r>
          <rPr>
            <sz val="10"/>
            <rFont val="Tahoma"/>
            <family val="0"/>
          </rPr>
          <t xml:space="preserve">Enter the added money for this race.
</t>
        </r>
      </text>
    </comment>
  </commentList>
</comments>
</file>

<file path=xl/sharedStrings.xml><?xml version="1.0" encoding="utf-8"?>
<sst xmlns="http://schemas.openxmlformats.org/spreadsheetml/2006/main" count="153" uniqueCount="57">
  <si>
    <t># OF ENTRIES</t>
  </si>
  <si>
    <t>1D</t>
  </si>
  <si>
    <t>highest</t>
  </si>
  <si>
    <t>ENTRY FEES</t>
  </si>
  <si>
    <t>2D</t>
  </si>
  <si>
    <t>middle</t>
  </si>
  <si>
    <t>TOTAL FEES</t>
  </si>
  <si>
    <t>3D</t>
  </si>
  <si>
    <t>lowest</t>
  </si>
  <si>
    <t>ADDED $</t>
  </si>
  <si>
    <t>4D</t>
  </si>
  <si>
    <t>TOTAL PURSE</t>
  </si>
  <si>
    <t>IF ONLY THREE DIVISIONS</t>
  </si>
  <si>
    <t>USE THIS PAYOUT</t>
  </si>
  <si>
    <t>1 PLACE</t>
  </si>
  <si>
    <t xml:space="preserve">1D              </t>
  </si>
  <si>
    <t>HIGHEST</t>
  </si>
  <si>
    <t xml:space="preserve">MIDDLE </t>
  </si>
  <si>
    <t>LOWEST</t>
  </si>
  <si>
    <t>1ST</t>
  </si>
  <si>
    <t>2 PLACES</t>
  </si>
  <si>
    <t>2ND</t>
  </si>
  <si>
    <t>3 PLACES</t>
  </si>
  <si>
    <t>3RD</t>
  </si>
  <si>
    <t>4 PLACES</t>
  </si>
  <si>
    <t>4TH</t>
  </si>
  <si>
    <t>5 PLACES</t>
  </si>
  <si>
    <t>5TH</t>
  </si>
  <si>
    <t>6 PLACES</t>
  </si>
  <si>
    <t>6TH</t>
  </si>
  <si>
    <t>7 PLACES</t>
  </si>
  <si>
    <t>7TH</t>
  </si>
  <si>
    <t>8th</t>
  </si>
  <si>
    <t>9th</t>
  </si>
  <si>
    <t>10th</t>
  </si>
  <si>
    <t>11th</t>
  </si>
  <si>
    <t>12th</t>
  </si>
  <si>
    <t>12 PLACES</t>
  </si>
  <si>
    <t>11 PLACES</t>
  </si>
  <si>
    <t>10 PLACES</t>
  </si>
  <si>
    <t>9 PLACES</t>
  </si>
  <si>
    <t>8 PLACES</t>
  </si>
  <si>
    <t xml:space="preserve">  AMERICAN WEST 4D PAYOFF</t>
  </si>
  <si>
    <t>For complete Arena Management go to:</t>
  </si>
  <si>
    <t>13th</t>
  </si>
  <si>
    <t>14th</t>
  </si>
  <si>
    <t>15th</t>
  </si>
  <si>
    <t>15 Places</t>
  </si>
  <si>
    <t>16th</t>
  </si>
  <si>
    <t>17th</t>
  </si>
  <si>
    <t>18th</t>
  </si>
  <si>
    <t>19th</t>
  </si>
  <si>
    <t>20th</t>
  </si>
  <si>
    <t>20 Places</t>
  </si>
  <si>
    <t xml:space="preserve">© KCI 2005 </t>
  </si>
  <si>
    <t>Arena Management Software</t>
  </si>
  <si>
    <t>For 3 Divisions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</si>
</sst>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_)"/>
    <numFmt numFmtId="166" formatCode="_(* #,##0.0_);_(* \(#,##0.0\);_(* &quot;-&quot;?_);_(@_)"/>
    <numFmt numFmtId="167" formatCode="0.0%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0.000"/>
    <numFmt numFmtId="171" formatCode="0.0"/>
  </numFmts>
  <fonts count="15">
    <font>
      <sz val="10"/>
      <name val="Arial"/>
      <family val="0"/>
    </font>
    <font>
      <sz val="18"/>
      <name val="Arial"/>
      <family val="0"/>
    </font>
    <font>
      <b/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22"/>
      <name val="Arial"/>
      <family val="0"/>
    </font>
    <font>
      <b/>
      <sz val="10"/>
      <color indexed="2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164" fontId="0" fillId="2" borderId="0" xfId="17" applyNumberFormat="1" applyFill="1" applyAlignment="1">
      <alignment horizontal="center"/>
    </xf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/>
    </xf>
    <xf numFmtId="164" fontId="0" fillId="3" borderId="1" xfId="17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164" fontId="0" fillId="2" borderId="2" xfId="17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164" fontId="0" fillId="3" borderId="1" xfId="17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>
      <alignment horizontal="right"/>
    </xf>
    <xf numFmtId="164" fontId="0" fillId="2" borderId="2" xfId="17" applyNumberFormat="1" applyFill="1" applyBorder="1" applyAlignment="1">
      <alignment/>
    </xf>
    <xf numFmtId="164" fontId="0" fillId="2" borderId="1" xfId="17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0" fillId="0" borderId="0" xfId="0" applyBorder="1" applyAlignment="1">
      <alignment/>
    </xf>
    <xf numFmtId="164" fontId="0" fillId="0" borderId="0" xfId="17" applyNumberFormat="1" applyAlignment="1">
      <alignment horizontal="center"/>
    </xf>
    <xf numFmtId="1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4" borderId="0" xfId="0" applyFont="1" applyFill="1" applyAlignment="1">
      <alignment/>
    </xf>
    <xf numFmtId="0" fontId="0" fillId="4" borderId="2" xfId="0" applyFill="1" applyBorder="1" applyAlignment="1">
      <alignment/>
    </xf>
    <xf numFmtId="164" fontId="2" fillId="4" borderId="2" xfId="17" applyNumberFormat="1" applyFont="1" applyFill="1" applyBorder="1" applyAlignment="1">
      <alignment/>
    </xf>
    <xf numFmtId="0" fontId="2" fillId="4" borderId="0" xfId="0" applyFont="1" applyFill="1" applyBorder="1" applyAlignment="1">
      <alignment/>
    </xf>
    <xf numFmtId="164" fontId="2" fillId="4" borderId="2" xfId="0" applyNumberFormat="1" applyFont="1" applyFill="1" applyBorder="1" applyAlignment="1">
      <alignment/>
    </xf>
    <xf numFmtId="164" fontId="2" fillId="4" borderId="4" xfId="0" applyNumberFormat="1" applyFont="1" applyFill="1" applyBorder="1" applyAlignment="1">
      <alignment/>
    </xf>
    <xf numFmtId="0" fontId="2" fillId="4" borderId="3" xfId="0" applyFont="1" applyFill="1" applyBorder="1" applyAlignment="1">
      <alignment/>
    </xf>
    <xf numFmtId="164" fontId="2" fillId="4" borderId="5" xfId="17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0" borderId="0" xfId="20" applyAlignment="1">
      <alignment/>
    </xf>
    <xf numFmtId="0" fontId="7" fillId="2" borderId="0" xfId="20" applyFill="1" applyAlignment="1">
      <alignment/>
    </xf>
    <xf numFmtId="0" fontId="9" fillId="0" borderId="0" xfId="20" applyFont="1" applyAlignment="1">
      <alignment/>
    </xf>
    <xf numFmtId="9" fontId="0" fillId="2" borderId="6" xfId="0" applyNumberFormat="1" applyFill="1" applyBorder="1" applyAlignment="1">
      <alignment horizontal="center" shrinkToFit="1"/>
    </xf>
    <xf numFmtId="9" fontId="0" fillId="2" borderId="7" xfId="0" applyNumberFormat="1" applyFill="1" applyBorder="1" applyAlignment="1">
      <alignment horizontal="center" shrinkToFit="1"/>
    </xf>
    <xf numFmtId="9" fontId="0" fillId="2" borderId="8" xfId="0" applyNumberFormat="1" applyFill="1" applyBorder="1" applyAlignment="1">
      <alignment horizontal="center" shrinkToFit="1"/>
    </xf>
    <xf numFmtId="0" fontId="0" fillId="0" borderId="0" xfId="0" applyFill="1" applyAlignment="1">
      <alignment/>
    </xf>
    <xf numFmtId="0" fontId="0" fillId="0" borderId="2" xfId="0" applyFill="1" applyBorder="1" applyAlignment="1">
      <alignment shrinkToFit="1"/>
    </xf>
    <xf numFmtId="0" fontId="2" fillId="0" borderId="2" xfId="0" applyFont="1" applyFill="1" applyBorder="1" applyAlignment="1">
      <alignment/>
    </xf>
    <xf numFmtId="164" fontId="2" fillId="0" borderId="2" xfId="17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164" fontId="2" fillId="0" borderId="2" xfId="17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9" fontId="0" fillId="0" borderId="4" xfId="0" applyNumberFormat="1" applyFill="1" applyBorder="1" applyAlignment="1">
      <alignment horizontal="center" shrinkToFit="1"/>
    </xf>
    <xf numFmtId="0" fontId="2" fillId="0" borderId="4" xfId="0" applyFont="1" applyFill="1" applyBorder="1" applyAlignment="1">
      <alignment/>
    </xf>
    <xf numFmtId="164" fontId="2" fillId="0" borderId="4" xfId="17" applyNumberFormat="1" applyFont="1" applyFill="1" applyBorder="1" applyAlignment="1">
      <alignment horizontal="center"/>
    </xf>
    <xf numFmtId="164" fontId="2" fillId="0" borderId="4" xfId="17" applyNumberFormat="1" applyFont="1" applyFill="1" applyBorder="1" applyAlignment="1">
      <alignment/>
    </xf>
    <xf numFmtId="0" fontId="0" fillId="0" borderId="4" xfId="0" applyFill="1" applyBorder="1" applyAlignment="1">
      <alignment/>
    </xf>
    <xf numFmtId="164" fontId="2" fillId="0" borderId="4" xfId="17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/>
    </xf>
    <xf numFmtId="164" fontId="13" fillId="0" borderId="0" xfId="17" applyNumberFormat="1" applyFont="1" applyFill="1" applyBorder="1" applyAlignment="1">
      <alignment horizontal="center"/>
    </xf>
    <xf numFmtId="9" fontId="12" fillId="0" borderId="0" xfId="0" applyNumberFormat="1" applyFont="1" applyFill="1" applyBorder="1" applyAlignment="1">
      <alignment horizontal="center" shrinkToFit="1"/>
    </xf>
    <xf numFmtId="164" fontId="13" fillId="0" borderId="0" xfId="17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9" fontId="10" fillId="0" borderId="0" xfId="0" applyNumberFormat="1" applyFont="1" applyFill="1" applyBorder="1" applyAlignment="1">
      <alignment horizontal="center" shrinkToFit="1"/>
    </xf>
    <xf numFmtId="164" fontId="11" fillId="0" borderId="0" xfId="17" applyNumberFormat="1" applyFont="1" applyFill="1" applyBorder="1" applyAlignment="1">
      <alignment horizontal="center"/>
    </xf>
    <xf numFmtId="164" fontId="11" fillId="0" borderId="0" xfId="17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/>
    </xf>
    <xf numFmtId="164" fontId="10" fillId="0" borderId="0" xfId="17" applyNumberFormat="1" applyFont="1" applyFill="1" applyBorder="1" applyAlignment="1">
      <alignment horizontal="center"/>
    </xf>
    <xf numFmtId="9" fontId="10" fillId="0" borderId="0" xfId="21" applyFont="1" applyFill="1" applyBorder="1" applyAlignment="1">
      <alignment horizontal="center" shrinkToFit="1"/>
    </xf>
    <xf numFmtId="167" fontId="10" fillId="0" borderId="0" xfId="21" applyNumberFormat="1" applyFont="1" applyFill="1" applyBorder="1" applyAlignment="1">
      <alignment horizontal="center" shrinkToFit="1"/>
    </xf>
    <xf numFmtId="167" fontId="10" fillId="0" borderId="0" xfId="0" applyNumberFormat="1" applyFont="1" applyFill="1" applyBorder="1" applyAlignment="1">
      <alignment horizontal="center" shrinkToFit="1"/>
    </xf>
    <xf numFmtId="9" fontId="10" fillId="0" borderId="0" xfId="21" applyNumberFormat="1" applyFont="1" applyFill="1" applyBorder="1" applyAlignment="1">
      <alignment horizontal="center" shrinkToFit="1"/>
    </xf>
    <xf numFmtId="1" fontId="10" fillId="0" borderId="0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164" fontId="2" fillId="3" borderId="0" xfId="0" applyNumberFormat="1" applyFont="1" applyFill="1" applyAlignment="1">
      <alignment/>
    </xf>
    <xf numFmtId="49" fontId="2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enamanagementsoftware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6"/>
  <sheetViews>
    <sheetView showRowColHeaders="0" showZeros="0" tabSelected="1" workbookViewId="0" topLeftCell="A76">
      <selection activeCell="E90" sqref="E90"/>
    </sheetView>
  </sheetViews>
  <sheetFormatPr defaultColWidth="9.140625" defaultRowHeight="12.75"/>
  <cols>
    <col min="1" max="1" width="11.00390625" style="0" bestFit="1" customWidth="1"/>
    <col min="2" max="2" width="6.8515625" style="0" customWidth="1"/>
    <col min="3" max="3" width="4.7109375" style="22" bestFit="1" customWidth="1"/>
    <col min="4" max="4" width="12.421875" style="19" customWidth="1"/>
    <col min="5" max="5" width="8.7109375" style="0" customWidth="1"/>
    <col min="6" max="6" width="0.5625" style="0" customWidth="1"/>
    <col min="7" max="7" width="9.7109375" style="20" bestFit="1" customWidth="1"/>
    <col min="8" max="8" width="0.42578125" style="0" customWidth="1"/>
    <col min="9" max="9" width="9.7109375" style="0" bestFit="1" customWidth="1"/>
    <col min="10" max="10" width="9.7109375" style="0" hidden="1" customWidth="1"/>
    <col min="11" max="11" width="2.57421875" style="0" customWidth="1"/>
    <col min="12" max="12" width="9.7109375" style="0" customWidth="1"/>
    <col min="13" max="13" width="8.421875" style="0" customWidth="1"/>
    <col min="14" max="14" width="8.8515625" style="0" customWidth="1"/>
    <col min="15" max="15" width="12.7109375" style="0" customWidth="1"/>
    <col min="16" max="16" width="9.7109375" style="0" customWidth="1"/>
  </cols>
  <sheetData>
    <row r="1" spans="1:15" ht="23.25">
      <c r="A1" s="1" t="s">
        <v>42</v>
      </c>
      <c r="C1" s="21"/>
      <c r="D1" s="3"/>
      <c r="E1" s="2"/>
      <c r="F1" s="2"/>
      <c r="G1" s="2"/>
      <c r="H1" s="2"/>
      <c r="I1" s="2" t="s">
        <v>43</v>
      </c>
      <c r="J1" s="2"/>
      <c r="K1" s="2"/>
      <c r="L1" s="2"/>
      <c r="M1" s="2"/>
      <c r="N1" s="2"/>
      <c r="O1" s="2"/>
    </row>
    <row r="2" spans="2:14" ht="13.5" thickBot="1">
      <c r="B2" s="2"/>
      <c r="C2" s="21"/>
      <c r="D2" s="3"/>
      <c r="E2" s="4"/>
      <c r="F2" s="2"/>
      <c r="G2" s="5" t="s">
        <v>54</v>
      </c>
      <c r="H2" s="2"/>
      <c r="I2" s="35" t="s">
        <v>55</v>
      </c>
      <c r="J2" s="35"/>
      <c r="K2" s="34"/>
      <c r="L2" s="33"/>
      <c r="N2" s="2"/>
    </row>
    <row r="3" spans="2:14" ht="13.5" thickBot="1">
      <c r="B3" s="31" t="s">
        <v>0</v>
      </c>
      <c r="C3" s="21"/>
      <c r="D3" s="6">
        <v>218</v>
      </c>
      <c r="E3" s="7" t="s">
        <v>1</v>
      </c>
      <c r="F3" s="2"/>
      <c r="G3" s="8">
        <f>SUM(D8*0.3)</f>
        <v>4933.5</v>
      </c>
      <c r="H3" s="9"/>
      <c r="L3" s="72" t="s">
        <v>56</v>
      </c>
      <c r="M3" s="73"/>
      <c r="N3" s="73"/>
    </row>
    <row r="4" spans="2:15" ht="13.5" thickBot="1">
      <c r="B4" s="31" t="s">
        <v>3</v>
      </c>
      <c r="C4" s="21"/>
      <c r="D4" s="10">
        <v>75</v>
      </c>
      <c r="E4" s="11" t="s">
        <v>4</v>
      </c>
      <c r="F4" s="9"/>
      <c r="G4" s="12">
        <f>SUM(D8*0.27)</f>
        <v>4440.150000000001</v>
      </c>
      <c r="H4" s="9"/>
      <c r="L4" s="74">
        <f>SUM(D8*0.43)</f>
        <v>7071.349999999999</v>
      </c>
      <c r="M4" s="74"/>
      <c r="N4" s="75" t="s">
        <v>2</v>
      </c>
      <c r="O4" s="2"/>
    </row>
    <row r="5" spans="2:15" ht="13.5" thickBot="1">
      <c r="B5" s="31" t="s">
        <v>6</v>
      </c>
      <c r="C5" s="21"/>
      <c r="D5" s="13">
        <f>SUM(D3*D4*0.7)</f>
        <v>11445</v>
      </c>
      <c r="E5" s="11" t="s">
        <v>7</v>
      </c>
      <c r="F5" s="9"/>
      <c r="G5" s="12">
        <f>SUM(D8*0.23)</f>
        <v>3782.3500000000004</v>
      </c>
      <c r="H5" s="9"/>
      <c r="L5" s="74">
        <f>SUM(D8*0.33)</f>
        <v>5426.85</v>
      </c>
      <c r="M5" s="74"/>
      <c r="N5" s="75" t="s">
        <v>5</v>
      </c>
      <c r="O5" s="2"/>
    </row>
    <row r="6" spans="2:15" ht="13.5" thickBot="1">
      <c r="B6" s="31" t="s">
        <v>9</v>
      </c>
      <c r="C6" s="21"/>
      <c r="D6" s="10">
        <v>5000</v>
      </c>
      <c r="E6" s="11" t="s">
        <v>10</v>
      </c>
      <c r="F6" s="9"/>
      <c r="G6" s="12">
        <f>SUM(D8*0.2)</f>
        <v>3289</v>
      </c>
      <c r="H6" s="9"/>
      <c r="I6" s="9"/>
      <c r="J6" s="9"/>
      <c r="K6" s="2"/>
      <c r="L6" s="74">
        <f>SUM(D8*0.24)</f>
        <v>3946.7999999999997</v>
      </c>
      <c r="M6" s="74"/>
      <c r="N6" s="75" t="s">
        <v>8</v>
      </c>
      <c r="O6" s="2"/>
    </row>
    <row r="7" spans="2:14" ht="13.5" thickBot="1">
      <c r="B7" s="32"/>
      <c r="C7" s="21"/>
      <c r="D7" s="3"/>
      <c r="E7" s="9"/>
      <c r="F7" s="9"/>
      <c r="G7" s="9"/>
      <c r="H7" s="9"/>
      <c r="I7" s="9"/>
      <c r="J7" s="9"/>
      <c r="K7" s="2"/>
      <c r="L7" s="5"/>
      <c r="M7" s="2"/>
      <c r="N7" s="2"/>
    </row>
    <row r="8" spans="2:14" ht="13.5" thickBot="1">
      <c r="B8" s="31" t="s">
        <v>11</v>
      </c>
      <c r="C8" s="21"/>
      <c r="D8" s="13">
        <f>SUM(D5+D6)</f>
        <v>16445</v>
      </c>
      <c r="E8" s="9"/>
      <c r="F8" s="9"/>
      <c r="G8" s="9">
        <f>SUM(G3:G7)</f>
        <v>16445</v>
      </c>
      <c r="H8" s="9"/>
      <c r="I8" s="9">
        <f>SUM(I3:I7)</f>
        <v>0</v>
      </c>
      <c r="J8" s="9"/>
      <c r="K8" s="2"/>
      <c r="L8" s="23" t="s">
        <v>12</v>
      </c>
      <c r="M8" s="23"/>
      <c r="N8" s="23"/>
    </row>
    <row r="9" spans="2:15" ht="12.75">
      <c r="B9" s="2"/>
      <c r="C9" s="21"/>
      <c r="D9" s="3"/>
      <c r="E9" s="2"/>
      <c r="F9" s="2"/>
      <c r="G9" s="2"/>
      <c r="H9" s="2"/>
      <c r="I9" s="2"/>
      <c r="J9" s="2"/>
      <c r="K9" s="2"/>
      <c r="L9" s="23" t="s">
        <v>13</v>
      </c>
      <c r="M9" s="23"/>
      <c r="N9" s="23"/>
      <c r="O9" s="2"/>
    </row>
    <row r="10" spans="1:15" ht="12.75">
      <c r="A10" s="39"/>
      <c r="B10" s="40"/>
      <c r="C10" s="41"/>
      <c r="D10" s="42" t="s">
        <v>15</v>
      </c>
      <c r="E10" s="43" t="s">
        <v>4</v>
      </c>
      <c r="F10" s="44"/>
      <c r="G10" s="45" t="s">
        <v>7</v>
      </c>
      <c r="H10" s="44"/>
      <c r="I10" s="43" t="s">
        <v>10</v>
      </c>
      <c r="J10" s="43"/>
      <c r="K10" s="14"/>
      <c r="L10" s="24" t="s">
        <v>16</v>
      </c>
      <c r="M10" s="24" t="s">
        <v>17</v>
      </c>
      <c r="N10" s="24" t="s">
        <v>18</v>
      </c>
      <c r="O10" s="2"/>
    </row>
    <row r="11" spans="1:15" ht="12.75">
      <c r="A11" s="46" t="s">
        <v>14</v>
      </c>
      <c r="B11" s="47">
        <v>1</v>
      </c>
      <c r="C11" s="48" t="s">
        <v>19</v>
      </c>
      <c r="D11" s="49">
        <f>SUM(G3)</f>
        <v>4933.5</v>
      </c>
      <c r="E11" s="50">
        <f>SUM(G4)</f>
        <v>4440.150000000001</v>
      </c>
      <c r="F11" s="51"/>
      <c r="G11" s="52">
        <f>SUM(G5)</f>
        <v>3782.3500000000004</v>
      </c>
      <c r="H11" s="51"/>
      <c r="I11" s="50">
        <f>SUM(G6)</f>
        <v>3289</v>
      </c>
      <c r="J11" s="50" t="b">
        <f>IF(I11&gt;=$D$4,TRUE)</f>
        <v>1</v>
      </c>
      <c r="K11" s="14"/>
      <c r="L11" s="25">
        <f>SUM(L4*1)</f>
        <v>7071.349999999999</v>
      </c>
      <c r="M11" s="25">
        <f>SUM(L5*1)</f>
        <v>5426.85</v>
      </c>
      <c r="N11" s="25">
        <f>SUM(L6*1)</f>
        <v>3946.7999999999997</v>
      </c>
      <c r="O11" s="2"/>
    </row>
    <row r="12" spans="1:15" ht="12.75">
      <c r="A12" s="53"/>
      <c r="B12" s="54"/>
      <c r="C12" s="55"/>
      <c r="D12" s="56"/>
      <c r="E12" s="55"/>
      <c r="F12" s="53"/>
      <c r="G12" s="56"/>
      <c r="H12" s="53"/>
      <c r="I12" s="55"/>
      <c r="J12" s="55"/>
      <c r="K12" s="15"/>
      <c r="L12" s="26"/>
      <c r="M12" s="26"/>
      <c r="N12" s="26"/>
      <c r="O12" s="2"/>
    </row>
    <row r="13" spans="1:15" ht="12.75">
      <c r="A13" s="55" t="s">
        <v>20</v>
      </c>
      <c r="B13" s="57">
        <v>0.6</v>
      </c>
      <c r="C13" s="55" t="s">
        <v>19</v>
      </c>
      <c r="D13" s="56">
        <f>SUM(G3*0.6)</f>
        <v>2960.1</v>
      </c>
      <c r="E13" s="58">
        <f>G4*0.6</f>
        <v>2664.09</v>
      </c>
      <c r="F13" s="53"/>
      <c r="G13" s="56">
        <f>G5*0.6</f>
        <v>2269.4100000000003</v>
      </c>
      <c r="H13" s="53"/>
      <c r="I13" s="58">
        <f>G6*0.6</f>
        <v>1973.3999999999999</v>
      </c>
      <c r="J13" s="58"/>
      <c r="K13" s="36">
        <v>0.6</v>
      </c>
      <c r="L13" s="25">
        <f>SUM(L11*0.6)</f>
        <v>4242.8099999999995</v>
      </c>
      <c r="M13" s="25">
        <f>SUM(M11*0.6)</f>
        <v>3256.11</v>
      </c>
      <c r="N13" s="25">
        <f>SUM(N11*0.6)</f>
        <v>2368.08</v>
      </c>
      <c r="O13" s="2"/>
    </row>
    <row r="14" spans="1:15" ht="12.75">
      <c r="A14" s="53"/>
      <c r="B14" s="57">
        <v>0.4</v>
      </c>
      <c r="C14" s="55" t="s">
        <v>21</v>
      </c>
      <c r="D14" s="56">
        <f>G3*0.4</f>
        <v>1973.4</v>
      </c>
      <c r="E14" s="58">
        <f>G4*0.4</f>
        <v>1776.0600000000004</v>
      </c>
      <c r="F14" s="53"/>
      <c r="G14" s="56">
        <f>G5*0.4</f>
        <v>1512.9400000000003</v>
      </c>
      <c r="H14" s="53"/>
      <c r="I14" s="58">
        <f>G6*0.4</f>
        <v>1315.6000000000001</v>
      </c>
      <c r="J14" s="58" t="b">
        <f>IF(I14&gt;=$D$4,TRUE)</f>
        <v>1</v>
      </c>
      <c r="K14" s="36">
        <v>0.4</v>
      </c>
      <c r="L14" s="25">
        <f>SUM(L11*0.4)</f>
        <v>2828.54</v>
      </c>
      <c r="M14" s="25">
        <f>SUM(M11*0.4)</f>
        <v>2170.7400000000002</v>
      </c>
      <c r="N14" s="25">
        <f>SUM(N11*0.4)</f>
        <v>1578.72</v>
      </c>
      <c r="O14" s="2"/>
    </row>
    <row r="15" spans="1:15" ht="12.75">
      <c r="A15" s="53"/>
      <c r="B15" s="54"/>
      <c r="C15" s="55"/>
      <c r="D15" s="56"/>
      <c r="E15" s="55"/>
      <c r="F15" s="53"/>
      <c r="G15" s="56"/>
      <c r="H15" s="53"/>
      <c r="I15" s="55"/>
      <c r="J15" s="55"/>
      <c r="K15" s="16"/>
      <c r="L15" s="26"/>
      <c r="M15" s="26"/>
      <c r="N15" s="26"/>
      <c r="O15" s="2"/>
    </row>
    <row r="16" spans="1:15" ht="12.75">
      <c r="A16" s="55" t="s">
        <v>22</v>
      </c>
      <c r="B16" s="57">
        <v>0.43</v>
      </c>
      <c r="C16" s="55" t="s">
        <v>19</v>
      </c>
      <c r="D16" s="56">
        <f>G3*0.43</f>
        <v>2121.4049999999997</v>
      </c>
      <c r="E16" s="58">
        <f>G4*0.43</f>
        <v>1909.2645000000002</v>
      </c>
      <c r="F16" s="53"/>
      <c r="G16" s="56">
        <f>SUM(G5*0.43)</f>
        <v>1626.4105000000002</v>
      </c>
      <c r="H16" s="53"/>
      <c r="I16" s="58">
        <f>G6*0.43</f>
        <v>1414.27</v>
      </c>
      <c r="J16" s="58"/>
      <c r="K16" s="36">
        <v>0.43</v>
      </c>
      <c r="L16" s="27">
        <f>SUM(L11*0.43)</f>
        <v>3040.6805</v>
      </c>
      <c r="M16" s="27">
        <f>SUM(M11*0.43)</f>
        <v>2333.5455</v>
      </c>
      <c r="N16" s="27">
        <f>SUM(N11*0.43)</f>
        <v>1697.1239999999998</v>
      </c>
      <c r="O16" s="2"/>
    </row>
    <row r="17" spans="1:15" ht="12.75">
      <c r="A17" s="53"/>
      <c r="B17" s="57">
        <v>0.33</v>
      </c>
      <c r="C17" s="55" t="s">
        <v>21</v>
      </c>
      <c r="D17" s="56">
        <f>G3*0.33</f>
        <v>1628.055</v>
      </c>
      <c r="E17" s="58">
        <f>SUM(G4*0.33)</f>
        <v>1465.2495000000004</v>
      </c>
      <c r="F17" s="53"/>
      <c r="G17" s="56">
        <f>SUM(G5*0.33)</f>
        <v>1248.1755000000003</v>
      </c>
      <c r="H17" s="53"/>
      <c r="I17" s="58">
        <f>G6*0.33</f>
        <v>1085.3700000000001</v>
      </c>
      <c r="J17" s="58"/>
      <c r="K17" s="36">
        <v>0.33</v>
      </c>
      <c r="L17" s="27">
        <f>SUM(L11*0.33)</f>
        <v>2333.5454999999997</v>
      </c>
      <c r="M17" s="27">
        <f>SUM(M11*0.33)</f>
        <v>1790.8605000000002</v>
      </c>
      <c r="N17" s="27">
        <f>SUM(N11*0.33)</f>
        <v>1302.444</v>
      </c>
      <c r="O17" s="2"/>
    </row>
    <row r="18" spans="1:15" ht="12.75">
      <c r="A18" s="53"/>
      <c r="B18" s="57">
        <v>0.24</v>
      </c>
      <c r="C18" s="55" t="s">
        <v>23</v>
      </c>
      <c r="D18" s="56">
        <f>G3*0.24</f>
        <v>1184.04</v>
      </c>
      <c r="E18" s="58">
        <f>SUM(G4*0.24)</f>
        <v>1065.6360000000002</v>
      </c>
      <c r="F18" s="53"/>
      <c r="G18" s="56">
        <f>SUM(G5*0.24)</f>
        <v>907.764</v>
      </c>
      <c r="H18" s="53"/>
      <c r="I18" s="58">
        <f>G6*0.24</f>
        <v>789.36</v>
      </c>
      <c r="J18" s="58" t="b">
        <f>IF(I18&gt;=$D$4,TRUE)</f>
        <v>1</v>
      </c>
      <c r="K18" s="37">
        <v>0.24</v>
      </c>
      <c r="L18" s="28">
        <f>SUM(L11*0.24)</f>
        <v>1697.1239999999998</v>
      </c>
      <c r="M18" s="28">
        <f>SUM(M11*0.24)</f>
        <v>1302.444</v>
      </c>
      <c r="N18" s="28">
        <f>SUM(N11*0.24)</f>
        <v>947.2319999999999</v>
      </c>
      <c r="O18" s="2"/>
    </row>
    <row r="19" spans="1:15" s="18" customFormat="1" ht="12.75">
      <c r="A19" s="53"/>
      <c r="B19" s="54"/>
      <c r="C19" s="55"/>
      <c r="D19" s="56"/>
      <c r="E19" s="55"/>
      <c r="F19" s="53"/>
      <c r="G19" s="56"/>
      <c r="H19" s="53"/>
      <c r="I19" s="55"/>
      <c r="J19" s="55"/>
      <c r="K19" s="17"/>
      <c r="L19" s="29"/>
      <c r="M19" s="29"/>
      <c r="N19" s="29"/>
      <c r="O19" s="15"/>
    </row>
    <row r="20" spans="1:15" ht="12.75">
      <c r="A20" s="59" t="s">
        <v>24</v>
      </c>
      <c r="B20" s="60">
        <v>0.4</v>
      </c>
      <c r="C20" s="59" t="s">
        <v>19</v>
      </c>
      <c r="D20" s="61">
        <f>G3*0.4</f>
        <v>1973.4</v>
      </c>
      <c r="E20" s="62">
        <f>G4*0.4</f>
        <v>1776.0600000000004</v>
      </c>
      <c r="F20" s="63"/>
      <c r="G20" s="61">
        <f>G5*0.4</f>
        <v>1512.9400000000003</v>
      </c>
      <c r="H20" s="63"/>
      <c r="I20" s="62">
        <f>G6*0.4</f>
        <v>1315.6000000000001</v>
      </c>
      <c r="J20" s="58"/>
      <c r="K20" s="38">
        <v>0.4</v>
      </c>
      <c r="L20" s="30">
        <f>SUM(L11*0.4)</f>
        <v>2828.54</v>
      </c>
      <c r="M20" s="30">
        <f>SUM(M11*0.4)</f>
        <v>2170.7400000000002</v>
      </c>
      <c r="N20" s="30">
        <f>SUM(N11*0.4)</f>
        <v>1578.72</v>
      </c>
      <c r="O20" s="2"/>
    </row>
    <row r="21" spans="1:15" ht="12.75">
      <c r="A21" s="63"/>
      <c r="B21" s="60">
        <v>0.3</v>
      </c>
      <c r="C21" s="59" t="s">
        <v>21</v>
      </c>
      <c r="D21" s="61">
        <f>G3*0.3</f>
        <v>1480.05</v>
      </c>
      <c r="E21" s="62">
        <f>G4*0.3</f>
        <v>1332.045</v>
      </c>
      <c r="F21" s="63"/>
      <c r="G21" s="61">
        <f>G5*0.3</f>
        <v>1134.7050000000002</v>
      </c>
      <c r="H21" s="63"/>
      <c r="I21" s="62">
        <f>G6*0.3</f>
        <v>986.6999999999999</v>
      </c>
      <c r="J21" s="58"/>
      <c r="K21" s="36">
        <v>0.3</v>
      </c>
      <c r="L21" s="25">
        <f>SUM(L11*0.3)</f>
        <v>2121.4049999999997</v>
      </c>
      <c r="M21" s="25">
        <f>SUM(M11*0.3)</f>
        <v>1628.055</v>
      </c>
      <c r="N21" s="25">
        <f>SUM(N11*0.3)</f>
        <v>1184.04</v>
      </c>
      <c r="O21" s="2"/>
    </row>
    <row r="22" spans="1:15" ht="12.75">
      <c r="A22" s="63"/>
      <c r="B22" s="60">
        <v>0.2</v>
      </c>
      <c r="C22" s="59" t="s">
        <v>23</v>
      </c>
      <c r="D22" s="61">
        <f>G3*0.2</f>
        <v>986.7</v>
      </c>
      <c r="E22" s="62">
        <f>G4*0.2</f>
        <v>888.0300000000002</v>
      </c>
      <c r="F22" s="63"/>
      <c r="G22" s="61">
        <f>G5*0.2</f>
        <v>756.4700000000001</v>
      </c>
      <c r="H22" s="63"/>
      <c r="I22" s="62">
        <f>G6*0.2</f>
        <v>657.8000000000001</v>
      </c>
      <c r="J22" s="58"/>
      <c r="K22" s="36">
        <v>0.2</v>
      </c>
      <c r="L22" s="25">
        <f>SUM(L11*0.2)</f>
        <v>1414.27</v>
      </c>
      <c r="M22" s="25">
        <f>SUM(M11*0.2)</f>
        <v>1085.3700000000001</v>
      </c>
      <c r="N22" s="25">
        <f>SUM(N11*0.2)</f>
        <v>789.36</v>
      </c>
      <c r="O22" s="2"/>
    </row>
    <row r="23" spans="1:15" ht="12.75">
      <c r="A23" s="63"/>
      <c r="B23" s="60">
        <v>0.1</v>
      </c>
      <c r="C23" s="59" t="s">
        <v>25</v>
      </c>
      <c r="D23" s="61">
        <f>G3*0.1</f>
        <v>493.35</v>
      </c>
      <c r="E23" s="62">
        <f>G4*0.1</f>
        <v>444.0150000000001</v>
      </c>
      <c r="F23" s="63"/>
      <c r="G23" s="61">
        <f>G5*0.1</f>
        <v>378.23500000000007</v>
      </c>
      <c r="H23" s="63"/>
      <c r="I23" s="62">
        <f>G6*0.1</f>
        <v>328.90000000000003</v>
      </c>
      <c r="J23" s="58" t="b">
        <f>IF(I23&gt;=$D$4,TRUE)</f>
        <v>1</v>
      </c>
      <c r="K23" s="36">
        <v>0.1</v>
      </c>
      <c r="L23" s="25">
        <f>SUM(L11*0.1)</f>
        <v>707.135</v>
      </c>
      <c r="M23" s="25">
        <f>SUM(M11*0.1)</f>
        <v>542.6850000000001</v>
      </c>
      <c r="N23" s="25">
        <f>SUM(N11*0.1)</f>
        <v>394.68</v>
      </c>
      <c r="O23" s="2"/>
    </row>
    <row r="24" spans="1:14" ht="12.75">
      <c r="A24" s="63"/>
      <c r="B24" s="64"/>
      <c r="C24" s="59"/>
      <c r="D24" s="61"/>
      <c r="E24" s="59"/>
      <c r="F24" s="63"/>
      <c r="G24" s="61"/>
      <c r="H24" s="63"/>
      <c r="I24" s="59"/>
      <c r="J24" s="55"/>
      <c r="K24" s="2"/>
      <c r="L24" s="2"/>
      <c r="M24" s="2"/>
      <c r="N24" s="2"/>
    </row>
    <row r="25" spans="1:14" ht="12.75">
      <c r="A25" s="59" t="s">
        <v>26</v>
      </c>
      <c r="B25" s="60">
        <v>0.33</v>
      </c>
      <c r="C25" s="59" t="s">
        <v>19</v>
      </c>
      <c r="D25" s="61">
        <f>G3*0.33</f>
        <v>1628.055</v>
      </c>
      <c r="E25" s="62">
        <f>G4*0.33</f>
        <v>1465.2495000000004</v>
      </c>
      <c r="F25" s="63"/>
      <c r="G25" s="61">
        <f>G5*0.33</f>
        <v>1248.1755000000003</v>
      </c>
      <c r="H25" s="63"/>
      <c r="I25" s="62">
        <f>G6*0.33</f>
        <v>1085.3700000000001</v>
      </c>
      <c r="J25" s="58"/>
      <c r="K25" s="2"/>
      <c r="L25" s="2"/>
      <c r="M25" s="2"/>
      <c r="N25" s="2"/>
    </row>
    <row r="26" spans="1:11" ht="12.75">
      <c r="A26" s="63"/>
      <c r="B26" s="60">
        <v>0.27</v>
      </c>
      <c r="C26" s="59" t="s">
        <v>21</v>
      </c>
      <c r="D26" s="61">
        <f>G3*0.27</f>
        <v>1332.045</v>
      </c>
      <c r="E26" s="62">
        <f>G4*0.27</f>
        <v>1198.8405000000002</v>
      </c>
      <c r="F26" s="63"/>
      <c r="G26" s="61">
        <f>G5*0.27</f>
        <v>1021.2345000000001</v>
      </c>
      <c r="H26" s="63"/>
      <c r="I26" s="62">
        <f>G6*0.27</f>
        <v>888.0300000000001</v>
      </c>
      <c r="J26" s="58"/>
      <c r="K26" s="2"/>
    </row>
    <row r="27" spans="1:11" ht="12.75">
      <c r="A27" s="63"/>
      <c r="B27" s="60">
        <v>0.2</v>
      </c>
      <c r="C27" s="59" t="s">
        <v>23</v>
      </c>
      <c r="D27" s="61">
        <f>G3*0.2</f>
        <v>986.7</v>
      </c>
      <c r="E27" s="62">
        <f>G4*0.2</f>
        <v>888.0300000000002</v>
      </c>
      <c r="F27" s="63"/>
      <c r="G27" s="61">
        <f>G5*0.2</f>
        <v>756.4700000000001</v>
      </c>
      <c r="H27" s="63"/>
      <c r="I27" s="62">
        <f>G6*0.2</f>
        <v>657.8000000000001</v>
      </c>
      <c r="J27" s="58"/>
      <c r="K27" s="2"/>
    </row>
    <row r="28" spans="1:11" ht="12.75">
      <c r="A28" s="63"/>
      <c r="B28" s="60">
        <v>0.13</v>
      </c>
      <c r="C28" s="59" t="s">
        <v>25</v>
      </c>
      <c r="D28" s="61">
        <f>G3*0.13</f>
        <v>641.355</v>
      </c>
      <c r="E28" s="62">
        <f>G4*0.13</f>
        <v>577.2195</v>
      </c>
      <c r="F28" s="63"/>
      <c r="G28" s="61">
        <f>G5*0.13</f>
        <v>491.7055000000001</v>
      </c>
      <c r="H28" s="63"/>
      <c r="I28" s="62">
        <f>G6*0.13</f>
        <v>427.57</v>
      </c>
      <c r="J28" s="58"/>
      <c r="K28" s="2"/>
    </row>
    <row r="29" spans="1:11" ht="12.75">
      <c r="A29" s="63"/>
      <c r="B29" s="60">
        <v>0.07</v>
      </c>
      <c r="C29" s="59" t="s">
        <v>27</v>
      </c>
      <c r="D29" s="61">
        <f>G3*0.07</f>
        <v>345.345</v>
      </c>
      <c r="E29" s="62">
        <f>G4*0.07</f>
        <v>310.81050000000005</v>
      </c>
      <c r="F29" s="63"/>
      <c r="G29" s="61">
        <f>G5*0.07</f>
        <v>264.76450000000006</v>
      </c>
      <c r="H29" s="63"/>
      <c r="I29" s="62">
        <f>G6*0.07</f>
        <v>230.23000000000002</v>
      </c>
      <c r="J29" s="58" t="b">
        <f>IF(I29&gt;=$D$4,TRUE)</f>
        <v>1</v>
      </c>
      <c r="K29" s="2"/>
    </row>
    <row r="30" spans="1:11" ht="12.75">
      <c r="A30" s="63"/>
      <c r="B30" s="64"/>
      <c r="C30" s="59"/>
      <c r="D30" s="61"/>
      <c r="E30" s="59"/>
      <c r="F30" s="63"/>
      <c r="G30" s="61"/>
      <c r="H30" s="63"/>
      <c r="I30" s="62"/>
      <c r="J30" s="58"/>
      <c r="K30" s="2"/>
    </row>
    <row r="31" spans="1:11" ht="12.75">
      <c r="A31" s="59" t="s">
        <v>28</v>
      </c>
      <c r="B31" s="60">
        <v>0.28</v>
      </c>
      <c r="C31" s="59" t="s">
        <v>19</v>
      </c>
      <c r="D31" s="61">
        <f aca="true" t="shared" si="0" ref="D31:D36">$G$3*B31</f>
        <v>1381.38</v>
      </c>
      <c r="E31" s="62">
        <f aca="true" t="shared" si="1" ref="E31:E36">$G$4*B31</f>
        <v>1243.2420000000002</v>
      </c>
      <c r="F31" s="63"/>
      <c r="G31" s="61">
        <f aca="true" t="shared" si="2" ref="G31:G36">$G$5*B31</f>
        <v>1059.0580000000002</v>
      </c>
      <c r="H31" s="63"/>
      <c r="I31" s="62">
        <f aca="true" t="shared" si="3" ref="I31:I36">$G$6*B31</f>
        <v>920.9200000000001</v>
      </c>
      <c r="J31" s="58"/>
      <c r="K31" s="2"/>
    </row>
    <row r="32" spans="1:11" ht="12.75">
      <c r="A32" s="63"/>
      <c r="B32" s="60">
        <v>0.24</v>
      </c>
      <c r="C32" s="59" t="s">
        <v>21</v>
      </c>
      <c r="D32" s="61">
        <f t="shared" si="0"/>
        <v>1184.04</v>
      </c>
      <c r="E32" s="62">
        <f t="shared" si="1"/>
        <v>1065.6360000000002</v>
      </c>
      <c r="F32" s="63"/>
      <c r="G32" s="61">
        <f t="shared" si="2"/>
        <v>907.764</v>
      </c>
      <c r="H32" s="63"/>
      <c r="I32" s="62">
        <f t="shared" si="3"/>
        <v>789.36</v>
      </c>
      <c r="J32" s="58"/>
      <c r="K32" s="2"/>
    </row>
    <row r="33" spans="1:14" ht="12.75">
      <c r="A33" s="63"/>
      <c r="B33" s="60">
        <v>0.19</v>
      </c>
      <c r="C33" s="59" t="s">
        <v>23</v>
      </c>
      <c r="D33" s="61">
        <f t="shared" si="0"/>
        <v>937.365</v>
      </c>
      <c r="E33" s="62">
        <f t="shared" si="1"/>
        <v>843.6285000000001</v>
      </c>
      <c r="F33" s="63"/>
      <c r="G33" s="61">
        <f t="shared" si="2"/>
        <v>718.6465000000001</v>
      </c>
      <c r="H33" s="63"/>
      <c r="I33" s="62">
        <f t="shared" si="3"/>
        <v>624.91</v>
      </c>
      <c r="J33" s="58"/>
      <c r="K33" s="2"/>
      <c r="L33" s="2"/>
      <c r="M33" s="2"/>
      <c r="N33" s="2"/>
    </row>
    <row r="34" spans="1:14" ht="12.75">
      <c r="A34" s="63"/>
      <c r="B34" s="60">
        <v>0.14</v>
      </c>
      <c r="C34" s="59" t="s">
        <v>25</v>
      </c>
      <c r="D34" s="61">
        <f t="shared" si="0"/>
        <v>690.69</v>
      </c>
      <c r="E34" s="62">
        <f t="shared" si="1"/>
        <v>621.6210000000001</v>
      </c>
      <c r="F34" s="63"/>
      <c r="G34" s="61">
        <f t="shared" si="2"/>
        <v>529.5290000000001</v>
      </c>
      <c r="H34" s="63"/>
      <c r="I34" s="62">
        <f t="shared" si="3"/>
        <v>460.46000000000004</v>
      </c>
      <c r="J34" s="58"/>
      <c r="K34" s="2"/>
      <c r="L34" s="2"/>
      <c r="M34" s="2"/>
      <c r="N34" s="2"/>
    </row>
    <row r="35" spans="1:14" ht="12.75">
      <c r="A35" s="63"/>
      <c r="B35" s="60">
        <v>0.09</v>
      </c>
      <c r="C35" s="59" t="s">
        <v>27</v>
      </c>
      <c r="D35" s="61">
        <f t="shared" si="0"/>
        <v>444.015</v>
      </c>
      <c r="E35" s="62">
        <f t="shared" si="1"/>
        <v>399.61350000000004</v>
      </c>
      <c r="F35" s="63"/>
      <c r="G35" s="61">
        <f t="shared" si="2"/>
        <v>340.41150000000005</v>
      </c>
      <c r="H35" s="63"/>
      <c r="I35" s="62">
        <f t="shared" si="3"/>
        <v>296.01</v>
      </c>
      <c r="J35" s="58"/>
      <c r="K35" s="2"/>
      <c r="L35" s="2"/>
      <c r="M35" s="2"/>
      <c r="N35" s="2"/>
    </row>
    <row r="36" spans="1:14" ht="12.75">
      <c r="A36" s="63"/>
      <c r="B36" s="60">
        <v>0.06</v>
      </c>
      <c r="C36" s="59" t="s">
        <v>29</v>
      </c>
      <c r="D36" s="61">
        <f t="shared" si="0"/>
        <v>296.01</v>
      </c>
      <c r="E36" s="62">
        <f t="shared" si="1"/>
        <v>266.40900000000005</v>
      </c>
      <c r="F36" s="63"/>
      <c r="G36" s="61">
        <f t="shared" si="2"/>
        <v>226.941</v>
      </c>
      <c r="H36" s="63"/>
      <c r="I36" s="62">
        <f t="shared" si="3"/>
        <v>197.34</v>
      </c>
      <c r="J36" s="58" t="b">
        <f>IF(I36&gt;=$D$4,TRUE)</f>
        <v>1</v>
      </c>
      <c r="K36" s="2"/>
      <c r="L36" s="2"/>
      <c r="M36" s="2"/>
      <c r="N36" s="2"/>
    </row>
    <row r="37" spans="1:14" ht="12.75">
      <c r="A37" s="63"/>
      <c r="B37" s="65"/>
      <c r="C37" s="59"/>
      <c r="D37" s="61"/>
      <c r="E37" s="59"/>
      <c r="F37" s="63"/>
      <c r="G37" s="61"/>
      <c r="H37" s="63"/>
      <c r="I37" s="62"/>
      <c r="J37" s="58"/>
      <c r="K37" s="2"/>
      <c r="L37" s="2"/>
      <c r="M37" s="2"/>
      <c r="N37" s="2"/>
    </row>
    <row r="38" spans="1:14" ht="12.75">
      <c r="A38" s="59" t="s">
        <v>30</v>
      </c>
      <c r="B38" s="60">
        <v>0.25</v>
      </c>
      <c r="C38" s="59" t="s">
        <v>19</v>
      </c>
      <c r="D38" s="61">
        <f>$G$3*B38</f>
        <v>1233.375</v>
      </c>
      <c r="E38" s="62">
        <f>$G$4*B38</f>
        <v>1110.0375000000001</v>
      </c>
      <c r="F38" s="63"/>
      <c r="G38" s="61">
        <f>$G$5*B38</f>
        <v>945.5875000000001</v>
      </c>
      <c r="H38" s="63"/>
      <c r="I38" s="62">
        <f>$G$6*B38</f>
        <v>822.25</v>
      </c>
      <c r="J38" s="58"/>
      <c r="K38" s="2"/>
      <c r="L38" s="2"/>
      <c r="M38" s="2"/>
      <c r="N38" s="2"/>
    </row>
    <row r="39" spans="1:14" ht="12.75">
      <c r="A39" s="63"/>
      <c r="B39" s="60">
        <v>0.21</v>
      </c>
      <c r="C39" s="59" t="s">
        <v>21</v>
      </c>
      <c r="D39" s="61">
        <f aca="true" t="shared" si="4" ref="D39:D44">$G$3*B39</f>
        <v>1036.0349999999999</v>
      </c>
      <c r="E39" s="62">
        <f aca="true" t="shared" si="5" ref="E39:E44">$G$4*B39</f>
        <v>932.4315</v>
      </c>
      <c r="F39" s="63"/>
      <c r="G39" s="61">
        <f aca="true" t="shared" si="6" ref="G39:G44">$G$5*B39</f>
        <v>794.2935</v>
      </c>
      <c r="H39" s="63"/>
      <c r="I39" s="62">
        <f aca="true" t="shared" si="7" ref="I39:I44">$G$6*B39</f>
        <v>690.6899999999999</v>
      </c>
      <c r="J39" s="58"/>
      <c r="K39" s="2"/>
      <c r="L39" s="2"/>
      <c r="M39" s="2"/>
      <c r="N39" s="2"/>
    </row>
    <row r="40" spans="1:14" ht="12.75">
      <c r="A40" s="63"/>
      <c r="B40" s="60">
        <v>0.18</v>
      </c>
      <c r="C40" s="59" t="s">
        <v>23</v>
      </c>
      <c r="D40" s="61">
        <f t="shared" si="4"/>
        <v>888.03</v>
      </c>
      <c r="E40" s="62">
        <f t="shared" si="5"/>
        <v>799.2270000000001</v>
      </c>
      <c r="F40" s="63"/>
      <c r="G40" s="61">
        <f t="shared" si="6"/>
        <v>680.8230000000001</v>
      </c>
      <c r="H40" s="63"/>
      <c r="I40" s="62">
        <f t="shared" si="7"/>
        <v>592.02</v>
      </c>
      <c r="J40" s="58"/>
      <c r="K40" s="2"/>
      <c r="L40" s="2"/>
      <c r="M40" s="2"/>
      <c r="N40" s="2"/>
    </row>
    <row r="41" spans="1:14" ht="12.75">
      <c r="A41" s="63"/>
      <c r="B41" s="60">
        <v>0.14</v>
      </c>
      <c r="C41" s="59" t="s">
        <v>25</v>
      </c>
      <c r="D41" s="61">
        <f t="shared" si="4"/>
        <v>690.69</v>
      </c>
      <c r="E41" s="62">
        <f t="shared" si="5"/>
        <v>621.6210000000001</v>
      </c>
      <c r="F41" s="63"/>
      <c r="G41" s="61">
        <f t="shared" si="6"/>
        <v>529.5290000000001</v>
      </c>
      <c r="H41" s="63"/>
      <c r="I41" s="62">
        <f t="shared" si="7"/>
        <v>460.46000000000004</v>
      </c>
      <c r="J41" s="58"/>
      <c r="K41" s="2"/>
      <c r="L41" s="2"/>
      <c r="M41" s="2"/>
      <c r="N41" s="2"/>
    </row>
    <row r="42" spans="1:14" ht="12.75">
      <c r="A42" s="63"/>
      <c r="B42" s="60">
        <v>0.1</v>
      </c>
      <c r="C42" s="59" t="s">
        <v>27</v>
      </c>
      <c r="D42" s="61">
        <f t="shared" si="4"/>
        <v>493.35</v>
      </c>
      <c r="E42" s="62">
        <f t="shared" si="5"/>
        <v>444.0150000000001</v>
      </c>
      <c r="F42" s="63"/>
      <c r="G42" s="61">
        <f t="shared" si="6"/>
        <v>378.23500000000007</v>
      </c>
      <c r="H42" s="63"/>
      <c r="I42" s="62">
        <f t="shared" si="7"/>
        <v>328.90000000000003</v>
      </c>
      <c r="J42" s="58"/>
      <c r="K42" s="2"/>
      <c r="L42" s="2"/>
      <c r="M42" s="2"/>
      <c r="N42" s="2"/>
    </row>
    <row r="43" spans="1:14" ht="12.75">
      <c r="A43" s="63"/>
      <c r="B43" s="60">
        <v>0.07</v>
      </c>
      <c r="C43" s="59" t="s">
        <v>29</v>
      </c>
      <c r="D43" s="61">
        <f t="shared" si="4"/>
        <v>345.345</v>
      </c>
      <c r="E43" s="62">
        <f t="shared" si="5"/>
        <v>310.81050000000005</v>
      </c>
      <c r="F43" s="63"/>
      <c r="G43" s="61">
        <f t="shared" si="6"/>
        <v>264.76450000000006</v>
      </c>
      <c r="H43" s="63"/>
      <c r="I43" s="62">
        <f t="shared" si="7"/>
        <v>230.23000000000002</v>
      </c>
      <c r="J43" s="58"/>
      <c r="K43" s="2"/>
      <c r="L43" s="2"/>
      <c r="M43" s="2"/>
      <c r="N43" s="2"/>
    </row>
    <row r="44" spans="1:14" ht="12.75">
      <c r="A44" s="63"/>
      <c r="B44" s="60">
        <v>0.05</v>
      </c>
      <c r="C44" s="59" t="s">
        <v>31</v>
      </c>
      <c r="D44" s="61">
        <f t="shared" si="4"/>
        <v>246.675</v>
      </c>
      <c r="E44" s="62">
        <f t="shared" si="5"/>
        <v>222.00750000000005</v>
      </c>
      <c r="F44" s="63"/>
      <c r="G44" s="61">
        <f t="shared" si="6"/>
        <v>189.11750000000004</v>
      </c>
      <c r="H44" s="63"/>
      <c r="I44" s="62">
        <f t="shared" si="7"/>
        <v>164.45000000000002</v>
      </c>
      <c r="J44" s="58" t="b">
        <f>IF(I44&gt;=$D$4,TRUE)</f>
        <v>1</v>
      </c>
      <c r="K44" s="2"/>
      <c r="L44" s="2"/>
      <c r="M44" s="2"/>
      <c r="N44" s="2"/>
    </row>
    <row r="45" spans="1:14" ht="12.75">
      <c r="A45" s="63"/>
      <c r="B45" s="65"/>
      <c r="C45" s="59"/>
      <c r="D45" s="66"/>
      <c r="E45" s="63"/>
      <c r="F45" s="63"/>
      <c r="G45" s="61"/>
      <c r="H45" s="63"/>
      <c r="I45" s="63"/>
      <c r="J45" s="53"/>
      <c r="K45" s="2"/>
      <c r="L45" s="2"/>
      <c r="M45" s="2"/>
      <c r="N45" s="2"/>
    </row>
    <row r="46" spans="1:10" ht="12.75">
      <c r="A46" s="59" t="s">
        <v>41</v>
      </c>
      <c r="B46" s="60">
        <v>0.23</v>
      </c>
      <c r="C46" s="59" t="s">
        <v>19</v>
      </c>
      <c r="D46" s="61">
        <f aca="true" t="shared" si="8" ref="D46:D53">SUM($G$3*B46)</f>
        <v>1134.7050000000002</v>
      </c>
      <c r="E46" s="61">
        <f aca="true" t="shared" si="9" ref="E46:E53">SUM($G$4*B46)</f>
        <v>1021.2345000000001</v>
      </c>
      <c r="F46" s="63"/>
      <c r="G46" s="61">
        <f aca="true" t="shared" si="10" ref="G46:G53">SUM($G$5*$B46)</f>
        <v>869.9405000000002</v>
      </c>
      <c r="H46" s="63"/>
      <c r="I46" s="61">
        <f aca="true" t="shared" si="11" ref="I46:I53">SUM($G$6*$B46)</f>
        <v>756.47</v>
      </c>
      <c r="J46" s="56"/>
    </row>
    <row r="47" spans="1:10" ht="12.75">
      <c r="A47" s="63"/>
      <c r="B47" s="60">
        <v>0.19</v>
      </c>
      <c r="C47" s="59" t="s">
        <v>21</v>
      </c>
      <c r="D47" s="61">
        <f t="shared" si="8"/>
        <v>937.365</v>
      </c>
      <c r="E47" s="61">
        <f t="shared" si="9"/>
        <v>843.6285000000001</v>
      </c>
      <c r="F47" s="63"/>
      <c r="G47" s="61">
        <f t="shared" si="10"/>
        <v>718.6465000000001</v>
      </c>
      <c r="H47" s="63"/>
      <c r="I47" s="61">
        <f t="shared" si="11"/>
        <v>624.91</v>
      </c>
      <c r="J47" s="56"/>
    </row>
    <row r="48" spans="1:10" ht="12.75">
      <c r="A48" s="63"/>
      <c r="B48" s="60">
        <v>0.17</v>
      </c>
      <c r="C48" s="59" t="s">
        <v>23</v>
      </c>
      <c r="D48" s="61">
        <f t="shared" si="8"/>
        <v>838.695</v>
      </c>
      <c r="E48" s="61">
        <f t="shared" si="9"/>
        <v>754.8255000000001</v>
      </c>
      <c r="F48" s="63"/>
      <c r="G48" s="61">
        <f t="shared" si="10"/>
        <v>642.9995000000001</v>
      </c>
      <c r="H48" s="63"/>
      <c r="I48" s="61">
        <f t="shared" si="11"/>
        <v>559.13</v>
      </c>
      <c r="J48" s="56"/>
    </row>
    <row r="49" spans="1:10" ht="12.75">
      <c r="A49" s="63"/>
      <c r="B49" s="60">
        <v>0.14</v>
      </c>
      <c r="C49" s="59" t="s">
        <v>25</v>
      </c>
      <c r="D49" s="61">
        <f t="shared" si="8"/>
        <v>690.69</v>
      </c>
      <c r="E49" s="61">
        <f t="shared" si="9"/>
        <v>621.6210000000001</v>
      </c>
      <c r="F49" s="63"/>
      <c r="G49" s="61">
        <f t="shared" si="10"/>
        <v>529.5290000000001</v>
      </c>
      <c r="H49" s="63"/>
      <c r="I49" s="61">
        <f t="shared" si="11"/>
        <v>460.46000000000004</v>
      </c>
      <c r="J49" s="56"/>
    </row>
    <row r="50" spans="1:10" ht="12.75">
      <c r="A50" s="63"/>
      <c r="B50" s="60">
        <v>0.11</v>
      </c>
      <c r="C50" s="59" t="s">
        <v>27</v>
      </c>
      <c r="D50" s="61">
        <f t="shared" si="8"/>
        <v>542.6850000000001</v>
      </c>
      <c r="E50" s="61">
        <f t="shared" si="9"/>
        <v>488.41650000000004</v>
      </c>
      <c r="F50" s="63"/>
      <c r="G50" s="61">
        <f t="shared" si="10"/>
        <v>416.05850000000004</v>
      </c>
      <c r="H50" s="63"/>
      <c r="I50" s="61">
        <f t="shared" si="11"/>
        <v>361.79</v>
      </c>
      <c r="J50" s="56"/>
    </row>
    <row r="51" spans="1:10" ht="12.75">
      <c r="A51" s="63"/>
      <c r="B51" s="60">
        <v>0.07</v>
      </c>
      <c r="C51" s="59" t="s">
        <v>29</v>
      </c>
      <c r="D51" s="61">
        <f t="shared" si="8"/>
        <v>345.345</v>
      </c>
      <c r="E51" s="61">
        <f t="shared" si="9"/>
        <v>310.81050000000005</v>
      </c>
      <c r="F51" s="63"/>
      <c r="G51" s="61">
        <f t="shared" si="10"/>
        <v>264.76450000000006</v>
      </c>
      <c r="H51" s="63"/>
      <c r="I51" s="61">
        <f t="shared" si="11"/>
        <v>230.23000000000002</v>
      </c>
      <c r="J51" s="56"/>
    </row>
    <row r="52" spans="1:10" ht="12.75">
      <c r="A52" s="63"/>
      <c r="B52" s="60">
        <v>0.05</v>
      </c>
      <c r="C52" s="59" t="s">
        <v>31</v>
      </c>
      <c r="D52" s="61">
        <f t="shared" si="8"/>
        <v>246.675</v>
      </c>
      <c r="E52" s="61">
        <f t="shared" si="9"/>
        <v>222.00750000000005</v>
      </c>
      <c r="F52" s="63"/>
      <c r="G52" s="61">
        <f t="shared" si="10"/>
        <v>189.11750000000004</v>
      </c>
      <c r="H52" s="63"/>
      <c r="I52" s="61">
        <f t="shared" si="11"/>
        <v>164.45000000000002</v>
      </c>
      <c r="J52" s="56"/>
    </row>
    <row r="53" spans="1:10" ht="12.75">
      <c r="A53" s="63"/>
      <c r="B53" s="67">
        <v>0.04</v>
      </c>
      <c r="C53" s="59" t="s">
        <v>32</v>
      </c>
      <c r="D53" s="61">
        <f t="shared" si="8"/>
        <v>197.34</v>
      </c>
      <c r="E53" s="61">
        <f t="shared" si="9"/>
        <v>177.60600000000002</v>
      </c>
      <c r="F53" s="63"/>
      <c r="G53" s="61">
        <f t="shared" si="10"/>
        <v>151.294</v>
      </c>
      <c r="H53" s="63"/>
      <c r="I53" s="61">
        <f t="shared" si="11"/>
        <v>131.56</v>
      </c>
      <c r="J53" s="58" t="b">
        <f>IF(I53&gt;=$D$4,TRUE)</f>
        <v>1</v>
      </c>
    </row>
    <row r="54" spans="1:10" ht="12.75">
      <c r="A54" s="63"/>
      <c r="B54" s="65"/>
      <c r="C54" s="59"/>
      <c r="D54" s="66"/>
      <c r="E54" s="63"/>
      <c r="F54" s="63"/>
      <c r="G54" s="61"/>
      <c r="H54" s="63"/>
      <c r="I54" s="63"/>
      <c r="J54" s="53"/>
    </row>
    <row r="55" spans="1:10" ht="12.75">
      <c r="A55" s="59" t="s">
        <v>40</v>
      </c>
      <c r="B55" s="60">
        <v>0.21</v>
      </c>
      <c r="C55" s="59" t="s">
        <v>19</v>
      </c>
      <c r="D55" s="61">
        <f aca="true" t="shared" si="12" ref="D55:D63">SUM($G$3*B55)</f>
        <v>1036.0349999999999</v>
      </c>
      <c r="E55" s="61">
        <f aca="true" t="shared" si="13" ref="E55:E63">SUM($G$4*B55)</f>
        <v>932.4315</v>
      </c>
      <c r="F55" s="63"/>
      <c r="G55" s="61">
        <f aca="true" t="shared" si="14" ref="G55:G63">SUM($G$5*$B55)</f>
        <v>794.2935</v>
      </c>
      <c r="H55" s="63"/>
      <c r="I55" s="61">
        <f aca="true" t="shared" si="15" ref="I55:I63">SUM($G$6*$B55)</f>
        <v>690.6899999999999</v>
      </c>
      <c r="J55" s="56"/>
    </row>
    <row r="56" spans="1:10" ht="12.75">
      <c r="A56" s="63"/>
      <c r="B56" s="60">
        <v>0.18</v>
      </c>
      <c r="C56" s="59" t="s">
        <v>21</v>
      </c>
      <c r="D56" s="61">
        <f t="shared" si="12"/>
        <v>888.03</v>
      </c>
      <c r="E56" s="61">
        <f t="shared" si="13"/>
        <v>799.2270000000001</v>
      </c>
      <c r="F56" s="63"/>
      <c r="G56" s="61">
        <f t="shared" si="14"/>
        <v>680.8230000000001</v>
      </c>
      <c r="H56" s="63"/>
      <c r="I56" s="61">
        <f t="shared" si="15"/>
        <v>592.02</v>
      </c>
      <c r="J56" s="56"/>
    </row>
    <row r="57" spans="1:10" ht="12.75">
      <c r="A57" s="63"/>
      <c r="B57" s="60">
        <v>0.16</v>
      </c>
      <c r="C57" s="59" t="s">
        <v>23</v>
      </c>
      <c r="D57" s="61">
        <f t="shared" si="12"/>
        <v>789.36</v>
      </c>
      <c r="E57" s="61">
        <f t="shared" si="13"/>
        <v>710.4240000000001</v>
      </c>
      <c r="F57" s="63"/>
      <c r="G57" s="61">
        <f t="shared" si="14"/>
        <v>605.176</v>
      </c>
      <c r="H57" s="63"/>
      <c r="I57" s="61">
        <f t="shared" si="15"/>
        <v>526.24</v>
      </c>
      <c r="J57" s="56"/>
    </row>
    <row r="58" spans="1:10" ht="12.75">
      <c r="A58" s="63"/>
      <c r="B58" s="60">
        <v>0.135</v>
      </c>
      <c r="C58" s="59" t="s">
        <v>25</v>
      </c>
      <c r="D58" s="61">
        <f t="shared" si="12"/>
        <v>666.0225</v>
      </c>
      <c r="E58" s="61">
        <f t="shared" si="13"/>
        <v>599.4202500000001</v>
      </c>
      <c r="F58" s="63"/>
      <c r="G58" s="61">
        <f t="shared" si="14"/>
        <v>510.61725000000007</v>
      </c>
      <c r="H58" s="63"/>
      <c r="I58" s="61">
        <f t="shared" si="15"/>
        <v>444.01500000000004</v>
      </c>
      <c r="J58" s="56"/>
    </row>
    <row r="59" spans="1:10" ht="12.75">
      <c r="A59" s="63"/>
      <c r="B59" s="60">
        <v>0.11</v>
      </c>
      <c r="C59" s="59" t="s">
        <v>27</v>
      </c>
      <c r="D59" s="61">
        <f t="shared" si="12"/>
        <v>542.6850000000001</v>
      </c>
      <c r="E59" s="61">
        <f t="shared" si="13"/>
        <v>488.41650000000004</v>
      </c>
      <c r="F59" s="63"/>
      <c r="G59" s="61">
        <f t="shared" si="14"/>
        <v>416.05850000000004</v>
      </c>
      <c r="H59" s="63"/>
      <c r="I59" s="61">
        <f t="shared" si="15"/>
        <v>361.79</v>
      </c>
      <c r="J59" s="56"/>
    </row>
    <row r="60" spans="1:10" ht="12.75">
      <c r="A60" s="63"/>
      <c r="B60" s="60">
        <v>0.08</v>
      </c>
      <c r="C60" s="59" t="s">
        <v>29</v>
      </c>
      <c r="D60" s="61">
        <f t="shared" si="12"/>
        <v>394.68</v>
      </c>
      <c r="E60" s="61">
        <f t="shared" si="13"/>
        <v>355.21200000000005</v>
      </c>
      <c r="F60" s="63"/>
      <c r="G60" s="61">
        <f t="shared" si="14"/>
        <v>302.588</v>
      </c>
      <c r="H60" s="63"/>
      <c r="I60" s="61">
        <f t="shared" si="15"/>
        <v>263.12</v>
      </c>
      <c r="J60" s="56"/>
    </row>
    <row r="61" spans="1:10" ht="12.75">
      <c r="A61" s="63"/>
      <c r="B61" s="60">
        <v>0.05</v>
      </c>
      <c r="C61" s="59" t="s">
        <v>31</v>
      </c>
      <c r="D61" s="61">
        <f t="shared" si="12"/>
        <v>246.675</v>
      </c>
      <c r="E61" s="61">
        <f t="shared" si="13"/>
        <v>222.00750000000005</v>
      </c>
      <c r="F61" s="63"/>
      <c r="G61" s="61">
        <f t="shared" si="14"/>
        <v>189.11750000000004</v>
      </c>
      <c r="H61" s="63"/>
      <c r="I61" s="61">
        <f t="shared" si="15"/>
        <v>164.45000000000002</v>
      </c>
      <c r="J61" s="56"/>
    </row>
    <row r="62" spans="1:10" ht="12.75">
      <c r="A62" s="63"/>
      <c r="B62" s="67">
        <v>0.04</v>
      </c>
      <c r="C62" s="59" t="s">
        <v>32</v>
      </c>
      <c r="D62" s="61">
        <f t="shared" si="12"/>
        <v>197.34</v>
      </c>
      <c r="E62" s="61">
        <f t="shared" si="13"/>
        <v>177.60600000000002</v>
      </c>
      <c r="F62" s="63"/>
      <c r="G62" s="61">
        <f t="shared" si="14"/>
        <v>151.294</v>
      </c>
      <c r="H62" s="63"/>
      <c r="I62" s="61">
        <f t="shared" si="15"/>
        <v>131.56</v>
      </c>
      <c r="J62" s="56"/>
    </row>
    <row r="63" spans="1:10" ht="12.75">
      <c r="A63" s="63"/>
      <c r="B63" s="68">
        <v>0.035</v>
      </c>
      <c r="C63" s="59" t="s">
        <v>33</v>
      </c>
      <c r="D63" s="61">
        <f t="shared" si="12"/>
        <v>172.6725</v>
      </c>
      <c r="E63" s="61">
        <f t="shared" si="13"/>
        <v>155.40525000000002</v>
      </c>
      <c r="F63" s="63"/>
      <c r="G63" s="61">
        <f t="shared" si="14"/>
        <v>132.38225000000003</v>
      </c>
      <c r="H63" s="63"/>
      <c r="I63" s="61">
        <f t="shared" si="15"/>
        <v>115.11500000000001</v>
      </c>
      <c r="J63" s="58" t="b">
        <f>IF(I63&gt;=$D$4,TRUE)</f>
        <v>1</v>
      </c>
    </row>
    <row r="64" spans="1:10" ht="12.75">
      <c r="A64" s="63"/>
      <c r="B64" s="65"/>
      <c r="C64" s="59"/>
      <c r="D64" s="66"/>
      <c r="E64" s="63"/>
      <c r="F64" s="63"/>
      <c r="G64" s="61"/>
      <c r="H64" s="63"/>
      <c r="I64" s="63"/>
      <c r="J64" s="53"/>
    </row>
    <row r="65" spans="1:10" ht="12.75">
      <c r="A65" s="59" t="s">
        <v>39</v>
      </c>
      <c r="B65" s="60">
        <v>0.2</v>
      </c>
      <c r="C65" s="59" t="s">
        <v>19</v>
      </c>
      <c r="D65" s="61">
        <f aca="true" t="shared" si="16" ref="D65:D74">SUM($G$3*B65)</f>
        <v>986.7</v>
      </c>
      <c r="E65" s="61">
        <f aca="true" t="shared" si="17" ref="E65:E74">SUM($G$4*B65)</f>
        <v>888.0300000000002</v>
      </c>
      <c r="F65" s="63"/>
      <c r="G65" s="61">
        <f aca="true" t="shared" si="18" ref="G65:G74">SUM($G$5*$B65)</f>
        <v>756.4700000000001</v>
      </c>
      <c r="H65" s="63"/>
      <c r="I65" s="61">
        <f aca="true" t="shared" si="19" ref="I65:I74">SUM($G$6*$B65)</f>
        <v>657.8000000000001</v>
      </c>
      <c r="J65" s="56"/>
    </row>
    <row r="66" spans="1:10" ht="12.75">
      <c r="A66" s="63"/>
      <c r="B66" s="60">
        <v>0.18</v>
      </c>
      <c r="C66" s="59" t="s">
        <v>21</v>
      </c>
      <c r="D66" s="61">
        <f t="shared" si="16"/>
        <v>888.03</v>
      </c>
      <c r="E66" s="61">
        <f t="shared" si="17"/>
        <v>799.2270000000001</v>
      </c>
      <c r="F66" s="63"/>
      <c r="G66" s="61">
        <f t="shared" si="18"/>
        <v>680.8230000000001</v>
      </c>
      <c r="H66" s="63"/>
      <c r="I66" s="61">
        <f t="shared" si="19"/>
        <v>592.02</v>
      </c>
      <c r="J66" s="56"/>
    </row>
    <row r="67" spans="1:10" ht="12.75">
      <c r="A67" s="63"/>
      <c r="B67" s="60">
        <v>0.15</v>
      </c>
      <c r="C67" s="59" t="s">
        <v>23</v>
      </c>
      <c r="D67" s="61">
        <f t="shared" si="16"/>
        <v>740.025</v>
      </c>
      <c r="E67" s="61">
        <f t="shared" si="17"/>
        <v>666.0225</v>
      </c>
      <c r="F67" s="63"/>
      <c r="G67" s="61">
        <f t="shared" si="18"/>
        <v>567.3525000000001</v>
      </c>
      <c r="H67" s="63"/>
      <c r="I67" s="61">
        <f t="shared" si="19"/>
        <v>493.34999999999997</v>
      </c>
      <c r="J67" s="56"/>
    </row>
    <row r="68" spans="1:10" ht="12.75">
      <c r="A68" s="63"/>
      <c r="B68" s="69">
        <v>0.125</v>
      </c>
      <c r="C68" s="59" t="s">
        <v>25</v>
      </c>
      <c r="D68" s="61">
        <f t="shared" si="16"/>
        <v>616.6875</v>
      </c>
      <c r="E68" s="61">
        <f t="shared" si="17"/>
        <v>555.0187500000001</v>
      </c>
      <c r="F68" s="63"/>
      <c r="G68" s="61">
        <f t="shared" si="18"/>
        <v>472.79375000000005</v>
      </c>
      <c r="H68" s="63"/>
      <c r="I68" s="61">
        <f t="shared" si="19"/>
        <v>411.125</v>
      </c>
      <c r="J68" s="56"/>
    </row>
    <row r="69" spans="1:10" ht="12.75">
      <c r="A69" s="63"/>
      <c r="B69" s="60">
        <v>0.1</v>
      </c>
      <c r="C69" s="59" t="s">
        <v>27</v>
      </c>
      <c r="D69" s="61">
        <f t="shared" si="16"/>
        <v>493.35</v>
      </c>
      <c r="E69" s="61">
        <f t="shared" si="17"/>
        <v>444.0150000000001</v>
      </c>
      <c r="F69" s="63"/>
      <c r="G69" s="61">
        <f t="shared" si="18"/>
        <v>378.23500000000007</v>
      </c>
      <c r="H69" s="63"/>
      <c r="I69" s="61">
        <f t="shared" si="19"/>
        <v>328.90000000000003</v>
      </c>
      <c r="J69" s="56"/>
    </row>
    <row r="70" spans="1:10" ht="12.75">
      <c r="A70" s="63"/>
      <c r="B70" s="60">
        <v>0.08</v>
      </c>
      <c r="C70" s="59" t="s">
        <v>29</v>
      </c>
      <c r="D70" s="61">
        <f t="shared" si="16"/>
        <v>394.68</v>
      </c>
      <c r="E70" s="61">
        <f t="shared" si="17"/>
        <v>355.21200000000005</v>
      </c>
      <c r="F70" s="63"/>
      <c r="G70" s="61">
        <f t="shared" si="18"/>
        <v>302.588</v>
      </c>
      <c r="H70" s="63"/>
      <c r="I70" s="61">
        <f t="shared" si="19"/>
        <v>263.12</v>
      </c>
      <c r="J70" s="56"/>
    </row>
    <row r="71" spans="1:10" ht="12.75">
      <c r="A71" s="63"/>
      <c r="B71" s="60">
        <v>0.06</v>
      </c>
      <c r="C71" s="59" t="s">
        <v>31</v>
      </c>
      <c r="D71" s="61">
        <f t="shared" si="16"/>
        <v>296.01</v>
      </c>
      <c r="E71" s="61">
        <f t="shared" si="17"/>
        <v>266.40900000000005</v>
      </c>
      <c r="F71" s="63"/>
      <c r="G71" s="61">
        <f t="shared" si="18"/>
        <v>226.941</v>
      </c>
      <c r="H71" s="63"/>
      <c r="I71" s="61">
        <f t="shared" si="19"/>
        <v>197.34</v>
      </c>
      <c r="J71" s="56"/>
    </row>
    <row r="72" spans="1:10" ht="12.75">
      <c r="A72" s="63"/>
      <c r="B72" s="67">
        <v>0.04</v>
      </c>
      <c r="C72" s="59" t="s">
        <v>32</v>
      </c>
      <c r="D72" s="61">
        <f t="shared" si="16"/>
        <v>197.34</v>
      </c>
      <c r="E72" s="61">
        <f t="shared" si="17"/>
        <v>177.60600000000002</v>
      </c>
      <c r="F72" s="63"/>
      <c r="G72" s="61">
        <f t="shared" si="18"/>
        <v>151.294</v>
      </c>
      <c r="H72" s="63"/>
      <c r="I72" s="61">
        <f t="shared" si="19"/>
        <v>131.56</v>
      </c>
      <c r="J72" s="56"/>
    </row>
    <row r="73" spans="1:10" ht="12.75">
      <c r="A73" s="63"/>
      <c r="B73" s="68">
        <v>0.035</v>
      </c>
      <c r="C73" s="59" t="s">
        <v>33</v>
      </c>
      <c r="D73" s="61">
        <f t="shared" si="16"/>
        <v>172.6725</v>
      </c>
      <c r="E73" s="61">
        <f t="shared" si="17"/>
        <v>155.40525000000002</v>
      </c>
      <c r="F73" s="63"/>
      <c r="G73" s="61">
        <f t="shared" si="18"/>
        <v>132.38225000000003</v>
      </c>
      <c r="H73" s="63"/>
      <c r="I73" s="61">
        <f t="shared" si="19"/>
        <v>115.11500000000001</v>
      </c>
      <c r="J73" s="56"/>
    </row>
    <row r="74" spans="1:10" ht="12.75">
      <c r="A74" s="63"/>
      <c r="B74" s="60">
        <v>0.03</v>
      </c>
      <c r="C74" s="59" t="s">
        <v>34</v>
      </c>
      <c r="D74" s="61">
        <f t="shared" si="16"/>
        <v>148.005</v>
      </c>
      <c r="E74" s="61">
        <f t="shared" si="17"/>
        <v>133.20450000000002</v>
      </c>
      <c r="F74" s="63"/>
      <c r="G74" s="61">
        <f t="shared" si="18"/>
        <v>113.4705</v>
      </c>
      <c r="H74" s="63"/>
      <c r="I74" s="61">
        <f t="shared" si="19"/>
        <v>98.67</v>
      </c>
      <c r="J74" s="58" t="b">
        <f>IF(I74&gt;=$D$4,TRUE)</f>
        <v>1</v>
      </c>
    </row>
    <row r="75" spans="1:10" ht="12.75">
      <c r="A75" s="63"/>
      <c r="B75" s="65"/>
      <c r="C75" s="59"/>
      <c r="D75" s="66"/>
      <c r="E75" s="63"/>
      <c r="F75" s="63"/>
      <c r="G75" s="61"/>
      <c r="H75" s="63"/>
      <c r="I75" s="63"/>
      <c r="J75" s="53"/>
    </row>
    <row r="76" spans="1:10" ht="12.75">
      <c r="A76" s="59" t="s">
        <v>38</v>
      </c>
      <c r="B76" s="60">
        <v>0.19</v>
      </c>
      <c r="C76" s="59" t="s">
        <v>19</v>
      </c>
      <c r="D76" s="61">
        <f aca="true" t="shared" si="20" ref="D76:D86">SUM($G$3*B76)</f>
        <v>937.365</v>
      </c>
      <c r="E76" s="61">
        <f aca="true" t="shared" si="21" ref="E76:E86">SUM($G$4*B76)</f>
        <v>843.6285000000001</v>
      </c>
      <c r="F76" s="63"/>
      <c r="G76" s="61">
        <f aca="true" t="shared" si="22" ref="G76:G86">SUM($G$5*$B76)</f>
        <v>718.6465000000001</v>
      </c>
      <c r="H76" s="63"/>
      <c r="I76" s="61">
        <f aca="true" t="shared" si="23" ref="I76:I86">SUM($G$6*$B76)</f>
        <v>624.91</v>
      </c>
      <c r="J76" s="56"/>
    </row>
    <row r="77" spans="1:10" ht="12.75">
      <c r="A77" s="63"/>
      <c r="B77" s="60">
        <v>0.17</v>
      </c>
      <c r="C77" s="59" t="s">
        <v>21</v>
      </c>
      <c r="D77" s="61">
        <f t="shared" si="20"/>
        <v>838.695</v>
      </c>
      <c r="E77" s="61">
        <f t="shared" si="21"/>
        <v>754.8255000000001</v>
      </c>
      <c r="F77" s="63"/>
      <c r="G77" s="61">
        <f t="shared" si="22"/>
        <v>642.9995000000001</v>
      </c>
      <c r="H77" s="63"/>
      <c r="I77" s="61">
        <f t="shared" si="23"/>
        <v>559.13</v>
      </c>
      <c r="J77" s="56"/>
    </row>
    <row r="78" spans="1:10" ht="12.75">
      <c r="A78" s="63"/>
      <c r="B78" s="60">
        <v>0.14</v>
      </c>
      <c r="C78" s="59" t="s">
        <v>23</v>
      </c>
      <c r="D78" s="61">
        <f t="shared" si="20"/>
        <v>690.69</v>
      </c>
      <c r="E78" s="61">
        <f t="shared" si="21"/>
        <v>621.6210000000001</v>
      </c>
      <c r="F78" s="63"/>
      <c r="G78" s="61">
        <f t="shared" si="22"/>
        <v>529.5290000000001</v>
      </c>
      <c r="H78" s="63"/>
      <c r="I78" s="61">
        <f t="shared" si="23"/>
        <v>460.46000000000004</v>
      </c>
      <c r="J78" s="56"/>
    </row>
    <row r="79" spans="1:10" ht="12.75">
      <c r="A79" s="63"/>
      <c r="B79" s="60">
        <v>0.12</v>
      </c>
      <c r="C79" s="59" t="s">
        <v>25</v>
      </c>
      <c r="D79" s="61">
        <f t="shared" si="20"/>
        <v>592.02</v>
      </c>
      <c r="E79" s="61">
        <f t="shared" si="21"/>
        <v>532.8180000000001</v>
      </c>
      <c r="F79" s="63"/>
      <c r="G79" s="61">
        <f t="shared" si="22"/>
        <v>453.882</v>
      </c>
      <c r="H79" s="63"/>
      <c r="I79" s="61">
        <f t="shared" si="23"/>
        <v>394.68</v>
      </c>
      <c r="J79" s="56"/>
    </row>
    <row r="80" spans="1:10" ht="12.75">
      <c r="A80" s="63"/>
      <c r="B80" s="69">
        <v>0.095</v>
      </c>
      <c r="C80" s="59" t="s">
        <v>27</v>
      </c>
      <c r="D80" s="61">
        <f t="shared" si="20"/>
        <v>468.6825</v>
      </c>
      <c r="E80" s="61">
        <f t="shared" si="21"/>
        <v>421.8142500000001</v>
      </c>
      <c r="F80" s="63"/>
      <c r="G80" s="61">
        <f t="shared" si="22"/>
        <v>359.32325000000003</v>
      </c>
      <c r="H80" s="63"/>
      <c r="I80" s="61">
        <f t="shared" si="23"/>
        <v>312.455</v>
      </c>
      <c r="J80" s="56"/>
    </row>
    <row r="81" spans="1:10" ht="12.75">
      <c r="A81" s="63"/>
      <c r="B81" s="60">
        <v>0.07</v>
      </c>
      <c r="C81" s="59" t="s">
        <v>29</v>
      </c>
      <c r="D81" s="61">
        <f t="shared" si="20"/>
        <v>345.345</v>
      </c>
      <c r="E81" s="61">
        <f t="shared" si="21"/>
        <v>310.81050000000005</v>
      </c>
      <c r="F81" s="63"/>
      <c r="G81" s="61">
        <f t="shared" si="22"/>
        <v>264.76450000000006</v>
      </c>
      <c r="H81" s="63"/>
      <c r="I81" s="61">
        <f t="shared" si="23"/>
        <v>230.23000000000002</v>
      </c>
      <c r="J81" s="56"/>
    </row>
    <row r="82" spans="1:10" ht="12.75">
      <c r="A82" s="63"/>
      <c r="B82" s="60">
        <v>0.06</v>
      </c>
      <c r="C82" s="59" t="s">
        <v>31</v>
      </c>
      <c r="D82" s="61">
        <f t="shared" si="20"/>
        <v>296.01</v>
      </c>
      <c r="E82" s="61">
        <f t="shared" si="21"/>
        <v>266.40900000000005</v>
      </c>
      <c r="F82" s="63"/>
      <c r="G82" s="61">
        <f t="shared" si="22"/>
        <v>226.941</v>
      </c>
      <c r="H82" s="63"/>
      <c r="I82" s="61">
        <f t="shared" si="23"/>
        <v>197.34</v>
      </c>
      <c r="J82" s="56"/>
    </row>
    <row r="83" spans="1:10" ht="12.75">
      <c r="A83" s="63"/>
      <c r="B83" s="67">
        <v>0.05</v>
      </c>
      <c r="C83" s="59" t="s">
        <v>32</v>
      </c>
      <c r="D83" s="61">
        <f t="shared" si="20"/>
        <v>246.675</v>
      </c>
      <c r="E83" s="61">
        <f t="shared" si="21"/>
        <v>222.00750000000005</v>
      </c>
      <c r="F83" s="63"/>
      <c r="G83" s="61">
        <f t="shared" si="22"/>
        <v>189.11750000000004</v>
      </c>
      <c r="H83" s="63"/>
      <c r="I83" s="61">
        <f t="shared" si="23"/>
        <v>164.45000000000002</v>
      </c>
      <c r="J83" s="56"/>
    </row>
    <row r="84" spans="1:10" ht="12.75">
      <c r="A84" s="63"/>
      <c r="B84" s="67">
        <v>0.04</v>
      </c>
      <c r="C84" s="59" t="s">
        <v>33</v>
      </c>
      <c r="D84" s="61">
        <f t="shared" si="20"/>
        <v>197.34</v>
      </c>
      <c r="E84" s="61">
        <f t="shared" si="21"/>
        <v>177.60600000000002</v>
      </c>
      <c r="F84" s="63"/>
      <c r="G84" s="61">
        <f t="shared" si="22"/>
        <v>151.294</v>
      </c>
      <c r="H84" s="63"/>
      <c r="I84" s="61">
        <f t="shared" si="23"/>
        <v>131.56</v>
      </c>
      <c r="J84" s="56"/>
    </row>
    <row r="85" spans="1:10" ht="12.75">
      <c r="A85" s="63"/>
      <c r="B85" s="69">
        <v>0.035</v>
      </c>
      <c r="C85" s="59" t="s">
        <v>34</v>
      </c>
      <c r="D85" s="61">
        <f t="shared" si="20"/>
        <v>172.6725</v>
      </c>
      <c r="E85" s="61">
        <f t="shared" si="21"/>
        <v>155.40525000000002</v>
      </c>
      <c r="F85" s="63"/>
      <c r="G85" s="61">
        <f t="shared" si="22"/>
        <v>132.38225000000003</v>
      </c>
      <c r="H85" s="63"/>
      <c r="I85" s="61">
        <f t="shared" si="23"/>
        <v>115.11500000000001</v>
      </c>
      <c r="J85" s="56"/>
    </row>
    <row r="86" spans="1:10" ht="12.75">
      <c r="A86" s="63"/>
      <c r="B86" s="60">
        <v>0.03</v>
      </c>
      <c r="C86" s="59" t="s">
        <v>35</v>
      </c>
      <c r="D86" s="61">
        <f t="shared" si="20"/>
        <v>148.005</v>
      </c>
      <c r="E86" s="61">
        <f t="shared" si="21"/>
        <v>133.20450000000002</v>
      </c>
      <c r="F86" s="63"/>
      <c r="G86" s="61">
        <f t="shared" si="22"/>
        <v>113.4705</v>
      </c>
      <c r="H86" s="63"/>
      <c r="I86" s="61">
        <f t="shared" si="23"/>
        <v>98.67</v>
      </c>
      <c r="J86" s="58" t="b">
        <f>IF(I86&gt;=$D$4,TRUE)</f>
        <v>1</v>
      </c>
    </row>
    <row r="87" spans="1:10" ht="12.75">
      <c r="A87" s="63"/>
      <c r="B87" s="65"/>
      <c r="C87" s="59"/>
      <c r="D87" s="66"/>
      <c r="E87" s="63"/>
      <c r="F87" s="63"/>
      <c r="G87" s="61"/>
      <c r="H87" s="63"/>
      <c r="I87" s="63"/>
      <c r="J87" s="53"/>
    </row>
    <row r="88" spans="1:10" ht="12.75">
      <c r="A88" s="59" t="s">
        <v>37</v>
      </c>
      <c r="B88" s="60">
        <v>0.19</v>
      </c>
      <c r="C88" s="59" t="s">
        <v>19</v>
      </c>
      <c r="D88" s="61">
        <f aca="true" t="shared" si="24" ref="D88:D99">SUM($G$3*B88)</f>
        <v>937.365</v>
      </c>
      <c r="E88" s="61">
        <f aca="true" t="shared" si="25" ref="E88:E99">SUM($G$4*B88)</f>
        <v>843.6285000000001</v>
      </c>
      <c r="F88" s="63"/>
      <c r="G88" s="61">
        <f aca="true" t="shared" si="26" ref="G88:G136">SUM($G$5*$B88)</f>
        <v>718.6465000000001</v>
      </c>
      <c r="H88" s="63"/>
      <c r="I88" s="61">
        <f aca="true" t="shared" si="27" ref="I88:I136">SUM($G$6*$B88)</f>
        <v>624.91</v>
      </c>
      <c r="J88" s="56"/>
    </row>
    <row r="89" spans="1:10" ht="12.75">
      <c r="A89" s="63"/>
      <c r="B89" s="60">
        <v>0.16</v>
      </c>
      <c r="C89" s="59" t="s">
        <v>21</v>
      </c>
      <c r="D89" s="61">
        <f t="shared" si="24"/>
        <v>789.36</v>
      </c>
      <c r="E89" s="61">
        <f t="shared" si="25"/>
        <v>710.4240000000001</v>
      </c>
      <c r="F89" s="63"/>
      <c r="G89" s="61">
        <f t="shared" si="26"/>
        <v>605.176</v>
      </c>
      <c r="H89" s="63"/>
      <c r="I89" s="61">
        <f t="shared" si="27"/>
        <v>526.24</v>
      </c>
      <c r="J89" s="56"/>
    </row>
    <row r="90" spans="1:10" ht="12.75">
      <c r="A90" s="63"/>
      <c r="B90" s="60">
        <v>0.14</v>
      </c>
      <c r="C90" s="59" t="s">
        <v>23</v>
      </c>
      <c r="D90" s="61">
        <f t="shared" si="24"/>
        <v>690.69</v>
      </c>
      <c r="E90" s="61">
        <f t="shared" si="25"/>
        <v>621.6210000000001</v>
      </c>
      <c r="F90" s="63"/>
      <c r="G90" s="61">
        <f t="shared" si="26"/>
        <v>529.5290000000001</v>
      </c>
      <c r="H90" s="63"/>
      <c r="I90" s="61">
        <f t="shared" si="27"/>
        <v>460.46000000000004</v>
      </c>
      <c r="J90" s="56"/>
    </row>
    <row r="91" spans="1:10" ht="12.75">
      <c r="A91" s="63"/>
      <c r="B91" s="60">
        <v>0.12</v>
      </c>
      <c r="C91" s="59" t="s">
        <v>25</v>
      </c>
      <c r="D91" s="61">
        <f t="shared" si="24"/>
        <v>592.02</v>
      </c>
      <c r="E91" s="61">
        <f t="shared" si="25"/>
        <v>532.8180000000001</v>
      </c>
      <c r="F91" s="63"/>
      <c r="G91" s="61">
        <f t="shared" si="26"/>
        <v>453.882</v>
      </c>
      <c r="H91" s="63"/>
      <c r="I91" s="61">
        <f t="shared" si="27"/>
        <v>394.68</v>
      </c>
      <c r="J91" s="56"/>
    </row>
    <row r="92" spans="1:10" ht="12.75">
      <c r="A92" s="63"/>
      <c r="B92" s="69">
        <v>0.095</v>
      </c>
      <c r="C92" s="59" t="s">
        <v>27</v>
      </c>
      <c r="D92" s="61">
        <f t="shared" si="24"/>
        <v>468.6825</v>
      </c>
      <c r="E92" s="61">
        <f t="shared" si="25"/>
        <v>421.8142500000001</v>
      </c>
      <c r="F92" s="63"/>
      <c r="G92" s="61">
        <f t="shared" si="26"/>
        <v>359.32325000000003</v>
      </c>
      <c r="H92" s="63"/>
      <c r="I92" s="61">
        <f t="shared" si="27"/>
        <v>312.455</v>
      </c>
      <c r="J92" s="56"/>
    </row>
    <row r="93" spans="1:10" ht="12.75">
      <c r="A93" s="63"/>
      <c r="B93" s="60">
        <v>0.07</v>
      </c>
      <c r="C93" s="59" t="s">
        <v>29</v>
      </c>
      <c r="D93" s="61">
        <f t="shared" si="24"/>
        <v>345.345</v>
      </c>
      <c r="E93" s="61">
        <f t="shared" si="25"/>
        <v>310.81050000000005</v>
      </c>
      <c r="F93" s="63"/>
      <c r="G93" s="61">
        <f t="shared" si="26"/>
        <v>264.76450000000006</v>
      </c>
      <c r="H93" s="63"/>
      <c r="I93" s="61">
        <f t="shared" si="27"/>
        <v>230.23000000000002</v>
      </c>
      <c r="J93" s="56"/>
    </row>
    <row r="94" spans="1:10" ht="12.75">
      <c r="A94" s="63"/>
      <c r="B94" s="60">
        <v>0.05</v>
      </c>
      <c r="C94" s="59" t="s">
        <v>31</v>
      </c>
      <c r="D94" s="61">
        <f t="shared" si="24"/>
        <v>246.675</v>
      </c>
      <c r="E94" s="61">
        <f t="shared" si="25"/>
        <v>222.00750000000005</v>
      </c>
      <c r="F94" s="63"/>
      <c r="G94" s="61">
        <f t="shared" si="26"/>
        <v>189.11750000000004</v>
      </c>
      <c r="H94" s="63"/>
      <c r="I94" s="61">
        <f t="shared" si="27"/>
        <v>164.45000000000002</v>
      </c>
      <c r="J94" s="56"/>
    </row>
    <row r="95" spans="1:10" ht="12.75">
      <c r="A95" s="63"/>
      <c r="B95" s="68">
        <v>0.045</v>
      </c>
      <c r="C95" s="59" t="s">
        <v>32</v>
      </c>
      <c r="D95" s="61">
        <f t="shared" si="24"/>
        <v>222.0075</v>
      </c>
      <c r="E95" s="61">
        <f t="shared" si="25"/>
        <v>199.80675000000002</v>
      </c>
      <c r="F95" s="63"/>
      <c r="G95" s="61">
        <f t="shared" si="26"/>
        <v>170.20575000000002</v>
      </c>
      <c r="H95" s="63"/>
      <c r="I95" s="61">
        <f t="shared" si="27"/>
        <v>148.005</v>
      </c>
      <c r="J95" s="56"/>
    </row>
    <row r="96" spans="1:10" ht="12.75">
      <c r="A96" s="63"/>
      <c r="B96" s="70">
        <v>0.04</v>
      </c>
      <c r="C96" s="59" t="s">
        <v>33</v>
      </c>
      <c r="D96" s="61">
        <f t="shared" si="24"/>
        <v>197.34</v>
      </c>
      <c r="E96" s="61">
        <f t="shared" si="25"/>
        <v>177.60600000000002</v>
      </c>
      <c r="F96" s="63"/>
      <c r="G96" s="61">
        <f t="shared" si="26"/>
        <v>151.294</v>
      </c>
      <c r="H96" s="63"/>
      <c r="I96" s="61">
        <f t="shared" si="27"/>
        <v>131.56</v>
      </c>
      <c r="J96" s="56"/>
    </row>
    <row r="97" spans="1:10" ht="12.75">
      <c r="A97" s="63"/>
      <c r="B97" s="69">
        <v>0.035</v>
      </c>
      <c r="C97" s="59" t="s">
        <v>34</v>
      </c>
      <c r="D97" s="61">
        <f t="shared" si="24"/>
        <v>172.6725</v>
      </c>
      <c r="E97" s="61">
        <f t="shared" si="25"/>
        <v>155.40525000000002</v>
      </c>
      <c r="F97" s="63"/>
      <c r="G97" s="61">
        <f t="shared" si="26"/>
        <v>132.38225000000003</v>
      </c>
      <c r="H97" s="63"/>
      <c r="I97" s="61">
        <f t="shared" si="27"/>
        <v>115.11500000000001</v>
      </c>
      <c r="J97" s="56"/>
    </row>
    <row r="98" spans="1:10" ht="12.75">
      <c r="A98" s="63"/>
      <c r="B98" s="60">
        <v>0.03</v>
      </c>
      <c r="C98" s="59" t="s">
        <v>35</v>
      </c>
      <c r="D98" s="61">
        <f t="shared" si="24"/>
        <v>148.005</v>
      </c>
      <c r="E98" s="61">
        <f t="shared" si="25"/>
        <v>133.20450000000002</v>
      </c>
      <c r="F98" s="63"/>
      <c r="G98" s="61">
        <f t="shared" si="26"/>
        <v>113.4705</v>
      </c>
      <c r="H98" s="63"/>
      <c r="I98" s="61">
        <f t="shared" si="27"/>
        <v>98.67</v>
      </c>
      <c r="J98" s="56"/>
    </row>
    <row r="99" spans="1:10" ht="12.75">
      <c r="A99" s="63"/>
      <c r="B99" s="69">
        <v>0.025</v>
      </c>
      <c r="C99" s="59" t="s">
        <v>36</v>
      </c>
      <c r="D99" s="66">
        <f t="shared" si="24"/>
        <v>123.3375</v>
      </c>
      <c r="E99" s="61">
        <f t="shared" si="25"/>
        <v>111.00375000000003</v>
      </c>
      <c r="F99" s="63"/>
      <c r="G99" s="61">
        <f t="shared" si="26"/>
        <v>94.55875000000002</v>
      </c>
      <c r="H99" s="63"/>
      <c r="I99" s="61">
        <f t="shared" si="27"/>
        <v>82.22500000000001</v>
      </c>
      <c r="J99" s="58" t="b">
        <f>IF(I99&gt;=$D$4,TRUE)</f>
        <v>1</v>
      </c>
    </row>
    <row r="100" spans="1:10" ht="12.75">
      <c r="A100" s="63"/>
      <c r="B100" s="63"/>
      <c r="C100" s="59"/>
      <c r="D100" s="66"/>
      <c r="E100" s="63"/>
      <c r="F100" s="63"/>
      <c r="G100" s="71"/>
      <c r="H100" s="63"/>
      <c r="I100" s="63"/>
      <c r="J100" s="53"/>
    </row>
    <row r="101" spans="1:10" ht="12.75">
      <c r="A101" s="59" t="s">
        <v>47</v>
      </c>
      <c r="B101" s="60">
        <v>0.18</v>
      </c>
      <c r="C101" s="59" t="s">
        <v>19</v>
      </c>
      <c r="D101" s="61">
        <f aca="true" t="shared" si="28" ref="D101:D112">SUM($G$3*B101)</f>
        <v>888.03</v>
      </c>
      <c r="E101" s="61">
        <f aca="true" t="shared" si="29" ref="E101:E112">SUM($G$4*B101)</f>
        <v>799.2270000000001</v>
      </c>
      <c r="F101" s="63"/>
      <c r="G101" s="61">
        <f t="shared" si="26"/>
        <v>680.8230000000001</v>
      </c>
      <c r="H101" s="63"/>
      <c r="I101" s="61">
        <f t="shared" si="27"/>
        <v>592.02</v>
      </c>
      <c r="J101" s="56"/>
    </row>
    <row r="102" spans="1:10" ht="12.75">
      <c r="A102" s="63"/>
      <c r="B102" s="60">
        <v>0.16</v>
      </c>
      <c r="C102" s="59" t="s">
        <v>21</v>
      </c>
      <c r="D102" s="61">
        <f t="shared" si="28"/>
        <v>789.36</v>
      </c>
      <c r="E102" s="61">
        <f t="shared" si="29"/>
        <v>710.4240000000001</v>
      </c>
      <c r="F102" s="63"/>
      <c r="G102" s="61">
        <f t="shared" si="26"/>
        <v>605.176</v>
      </c>
      <c r="H102" s="63"/>
      <c r="I102" s="61">
        <f t="shared" si="27"/>
        <v>526.24</v>
      </c>
      <c r="J102" s="56"/>
    </row>
    <row r="103" spans="1:10" ht="12.75">
      <c r="A103" s="63"/>
      <c r="B103" s="60">
        <v>0.13</v>
      </c>
      <c r="C103" s="59" t="s">
        <v>23</v>
      </c>
      <c r="D103" s="61">
        <f t="shared" si="28"/>
        <v>641.355</v>
      </c>
      <c r="E103" s="61">
        <f t="shared" si="29"/>
        <v>577.2195</v>
      </c>
      <c r="F103" s="63"/>
      <c r="G103" s="61">
        <f t="shared" si="26"/>
        <v>491.7055000000001</v>
      </c>
      <c r="H103" s="63"/>
      <c r="I103" s="61">
        <f t="shared" si="27"/>
        <v>427.57</v>
      </c>
      <c r="J103" s="56"/>
    </row>
    <row r="104" spans="1:10" ht="12.75">
      <c r="A104" s="63"/>
      <c r="B104" s="60">
        <v>0.1</v>
      </c>
      <c r="C104" s="59" t="s">
        <v>25</v>
      </c>
      <c r="D104" s="61">
        <f t="shared" si="28"/>
        <v>493.35</v>
      </c>
      <c r="E104" s="61">
        <f t="shared" si="29"/>
        <v>444.0150000000001</v>
      </c>
      <c r="F104" s="63"/>
      <c r="G104" s="61">
        <f t="shared" si="26"/>
        <v>378.23500000000007</v>
      </c>
      <c r="H104" s="63"/>
      <c r="I104" s="61">
        <f t="shared" si="27"/>
        <v>328.90000000000003</v>
      </c>
      <c r="J104" s="56"/>
    </row>
    <row r="105" spans="1:10" ht="12.75">
      <c r="A105" s="63"/>
      <c r="B105" s="69">
        <v>0.075</v>
      </c>
      <c r="C105" s="59" t="s">
        <v>27</v>
      </c>
      <c r="D105" s="61">
        <f t="shared" si="28"/>
        <v>370.0125</v>
      </c>
      <c r="E105" s="61">
        <f t="shared" si="29"/>
        <v>333.01125</v>
      </c>
      <c r="F105" s="63"/>
      <c r="G105" s="61">
        <f t="shared" si="26"/>
        <v>283.67625000000004</v>
      </c>
      <c r="H105" s="63"/>
      <c r="I105" s="61">
        <f t="shared" si="27"/>
        <v>246.67499999999998</v>
      </c>
      <c r="J105" s="56"/>
    </row>
    <row r="106" spans="1:10" ht="12.75">
      <c r="A106" s="63"/>
      <c r="B106" s="60">
        <v>0.06</v>
      </c>
      <c r="C106" s="59" t="s">
        <v>29</v>
      </c>
      <c r="D106" s="61">
        <f t="shared" si="28"/>
        <v>296.01</v>
      </c>
      <c r="E106" s="61">
        <f t="shared" si="29"/>
        <v>266.40900000000005</v>
      </c>
      <c r="F106" s="63"/>
      <c r="G106" s="61">
        <f t="shared" si="26"/>
        <v>226.941</v>
      </c>
      <c r="H106" s="63"/>
      <c r="I106" s="61">
        <f t="shared" si="27"/>
        <v>197.34</v>
      </c>
      <c r="J106" s="56"/>
    </row>
    <row r="107" spans="1:10" ht="12.75">
      <c r="A107" s="63"/>
      <c r="B107" s="60">
        <v>0.05</v>
      </c>
      <c r="C107" s="59" t="s">
        <v>31</v>
      </c>
      <c r="D107" s="61">
        <f t="shared" si="28"/>
        <v>246.675</v>
      </c>
      <c r="E107" s="61">
        <f t="shared" si="29"/>
        <v>222.00750000000005</v>
      </c>
      <c r="F107" s="63"/>
      <c r="G107" s="61">
        <f t="shared" si="26"/>
        <v>189.11750000000004</v>
      </c>
      <c r="H107" s="63"/>
      <c r="I107" s="61">
        <f t="shared" si="27"/>
        <v>164.45000000000002</v>
      </c>
      <c r="J107" s="56"/>
    </row>
    <row r="108" spans="1:10" ht="12.75">
      <c r="A108" s="63"/>
      <c r="B108" s="68">
        <v>0.045</v>
      </c>
      <c r="C108" s="59" t="s">
        <v>32</v>
      </c>
      <c r="D108" s="61">
        <f t="shared" si="28"/>
        <v>222.0075</v>
      </c>
      <c r="E108" s="61">
        <f t="shared" si="29"/>
        <v>199.80675000000002</v>
      </c>
      <c r="F108" s="63"/>
      <c r="G108" s="61">
        <f t="shared" si="26"/>
        <v>170.20575000000002</v>
      </c>
      <c r="H108" s="63"/>
      <c r="I108" s="61">
        <f t="shared" si="27"/>
        <v>148.005</v>
      </c>
      <c r="J108" s="56"/>
    </row>
    <row r="109" spans="1:10" ht="12.75">
      <c r="A109" s="63"/>
      <c r="B109" s="70">
        <v>0.04</v>
      </c>
      <c r="C109" s="59" t="s">
        <v>33</v>
      </c>
      <c r="D109" s="61">
        <f t="shared" si="28"/>
        <v>197.34</v>
      </c>
      <c r="E109" s="61">
        <f t="shared" si="29"/>
        <v>177.60600000000002</v>
      </c>
      <c r="F109" s="63"/>
      <c r="G109" s="61">
        <f t="shared" si="26"/>
        <v>151.294</v>
      </c>
      <c r="H109" s="63"/>
      <c r="I109" s="61">
        <f t="shared" si="27"/>
        <v>131.56</v>
      </c>
      <c r="J109" s="56"/>
    </row>
    <row r="110" spans="1:10" ht="12.75">
      <c r="A110" s="63"/>
      <c r="B110" s="69">
        <v>0.035</v>
      </c>
      <c r="C110" s="59" t="s">
        <v>34</v>
      </c>
      <c r="D110" s="61">
        <f t="shared" si="28"/>
        <v>172.6725</v>
      </c>
      <c r="E110" s="61">
        <f t="shared" si="29"/>
        <v>155.40525000000002</v>
      </c>
      <c r="F110" s="63"/>
      <c r="G110" s="61">
        <f t="shared" si="26"/>
        <v>132.38225000000003</v>
      </c>
      <c r="H110" s="63"/>
      <c r="I110" s="61">
        <f t="shared" si="27"/>
        <v>115.11500000000001</v>
      </c>
      <c r="J110" s="56"/>
    </row>
    <row r="111" spans="1:10" ht="12.75">
      <c r="A111" s="63"/>
      <c r="B111" s="60">
        <v>0.03</v>
      </c>
      <c r="C111" s="59" t="s">
        <v>35</v>
      </c>
      <c r="D111" s="61">
        <f t="shared" si="28"/>
        <v>148.005</v>
      </c>
      <c r="E111" s="61">
        <f t="shared" si="29"/>
        <v>133.20450000000002</v>
      </c>
      <c r="F111" s="63"/>
      <c r="G111" s="61">
        <f t="shared" si="26"/>
        <v>113.4705</v>
      </c>
      <c r="H111" s="63"/>
      <c r="I111" s="61">
        <f t="shared" si="27"/>
        <v>98.67</v>
      </c>
      <c r="J111" s="56"/>
    </row>
    <row r="112" spans="1:10" ht="12.75">
      <c r="A112" s="63"/>
      <c r="B112" s="69">
        <v>0.027</v>
      </c>
      <c r="C112" s="59" t="s">
        <v>36</v>
      </c>
      <c r="D112" s="66">
        <f t="shared" si="28"/>
        <v>133.2045</v>
      </c>
      <c r="E112" s="61">
        <f t="shared" si="29"/>
        <v>119.88405000000002</v>
      </c>
      <c r="F112" s="63"/>
      <c r="G112" s="61">
        <f t="shared" si="26"/>
        <v>102.12345</v>
      </c>
      <c r="H112" s="63"/>
      <c r="I112" s="61">
        <f t="shared" si="27"/>
        <v>88.803</v>
      </c>
      <c r="J112" s="56"/>
    </row>
    <row r="113" spans="1:10" ht="12.75">
      <c r="A113" s="63"/>
      <c r="B113" s="69">
        <v>0.025</v>
      </c>
      <c r="C113" s="59" t="s">
        <v>44</v>
      </c>
      <c r="D113" s="61">
        <f>SUM($G$3*B113)</f>
        <v>123.3375</v>
      </c>
      <c r="E113" s="61">
        <f>SUM($G$4*B113)</f>
        <v>111.00375000000003</v>
      </c>
      <c r="F113" s="63"/>
      <c r="G113" s="61">
        <f t="shared" si="26"/>
        <v>94.55875000000002</v>
      </c>
      <c r="H113" s="63"/>
      <c r="I113" s="61">
        <f t="shared" si="27"/>
        <v>82.22500000000001</v>
      </c>
      <c r="J113" s="56"/>
    </row>
    <row r="114" spans="1:10" ht="12.75">
      <c r="A114" s="63"/>
      <c r="B114" s="69">
        <v>0.023</v>
      </c>
      <c r="C114" s="59" t="s">
        <v>45</v>
      </c>
      <c r="D114" s="61">
        <f>SUM($G$3*B114)</f>
        <v>113.4705</v>
      </c>
      <c r="E114" s="61">
        <f>SUM($G$4*B114)</f>
        <v>102.12345</v>
      </c>
      <c r="F114" s="63"/>
      <c r="G114" s="61">
        <f t="shared" si="26"/>
        <v>86.99405</v>
      </c>
      <c r="H114" s="63"/>
      <c r="I114" s="61">
        <f t="shared" si="27"/>
        <v>75.647</v>
      </c>
      <c r="J114" s="56"/>
    </row>
    <row r="115" spans="1:10" ht="12.75">
      <c r="A115" s="63"/>
      <c r="B115" s="69">
        <v>0.02</v>
      </c>
      <c r="C115" s="59" t="s">
        <v>46</v>
      </c>
      <c r="D115" s="66">
        <f>SUM($G$3*B115)</f>
        <v>98.67</v>
      </c>
      <c r="E115" s="61">
        <f>SUM($G$4*B115)</f>
        <v>88.80300000000001</v>
      </c>
      <c r="F115" s="63"/>
      <c r="G115" s="61">
        <f t="shared" si="26"/>
        <v>75.647</v>
      </c>
      <c r="H115" s="63"/>
      <c r="I115" s="61">
        <f t="shared" si="27"/>
        <v>65.78</v>
      </c>
      <c r="J115" s="58" t="b">
        <f>IF(I115&gt;=$D$4,TRUE)</f>
        <v>0</v>
      </c>
    </row>
    <row r="116" spans="1:10" ht="12.75">
      <c r="A116" s="63"/>
      <c r="B116" s="63"/>
      <c r="C116" s="59"/>
      <c r="D116" s="66"/>
      <c r="E116" s="63"/>
      <c r="F116" s="63"/>
      <c r="G116" s="71"/>
      <c r="H116" s="63"/>
      <c r="I116" s="63"/>
      <c r="J116" s="53"/>
    </row>
    <row r="117" spans="1:10" ht="12.75">
      <c r="A117" s="63" t="s">
        <v>53</v>
      </c>
      <c r="B117" s="60">
        <v>0.14</v>
      </c>
      <c r="C117" s="59" t="s">
        <v>19</v>
      </c>
      <c r="D117" s="61">
        <f aca="true" t="shared" si="30" ref="D117:D131">SUM($G$3*B117)</f>
        <v>690.69</v>
      </c>
      <c r="E117" s="61">
        <f aca="true" t="shared" si="31" ref="E117:E131">SUM($G$4*B117)</f>
        <v>621.6210000000001</v>
      </c>
      <c r="F117" s="63"/>
      <c r="G117" s="61">
        <f t="shared" si="26"/>
        <v>529.5290000000001</v>
      </c>
      <c r="H117" s="63"/>
      <c r="I117" s="61">
        <f t="shared" si="27"/>
        <v>460.46000000000004</v>
      </c>
      <c r="J117" s="56"/>
    </row>
    <row r="118" spans="1:10" ht="12.75">
      <c r="A118" s="63"/>
      <c r="B118" s="60">
        <v>0.1</v>
      </c>
      <c r="C118" s="59" t="s">
        <v>21</v>
      </c>
      <c r="D118" s="61">
        <f t="shared" si="30"/>
        <v>493.35</v>
      </c>
      <c r="E118" s="61">
        <f t="shared" si="31"/>
        <v>444.0150000000001</v>
      </c>
      <c r="F118" s="63"/>
      <c r="G118" s="61">
        <f t="shared" si="26"/>
        <v>378.23500000000007</v>
      </c>
      <c r="H118" s="63"/>
      <c r="I118" s="61">
        <f t="shared" si="27"/>
        <v>328.90000000000003</v>
      </c>
      <c r="J118" s="56"/>
    </row>
    <row r="119" spans="1:10" ht="12.75">
      <c r="A119" s="63"/>
      <c r="B119" s="60">
        <v>0.08</v>
      </c>
      <c r="C119" s="59" t="s">
        <v>23</v>
      </c>
      <c r="D119" s="61">
        <f t="shared" si="30"/>
        <v>394.68</v>
      </c>
      <c r="E119" s="61">
        <f t="shared" si="31"/>
        <v>355.21200000000005</v>
      </c>
      <c r="F119" s="63"/>
      <c r="G119" s="61">
        <f t="shared" si="26"/>
        <v>302.588</v>
      </c>
      <c r="H119" s="63"/>
      <c r="I119" s="61">
        <f t="shared" si="27"/>
        <v>263.12</v>
      </c>
      <c r="J119" s="56"/>
    </row>
    <row r="120" spans="1:10" ht="12.75">
      <c r="A120" s="63"/>
      <c r="B120" s="69">
        <v>0.075</v>
      </c>
      <c r="C120" s="59" t="s">
        <v>25</v>
      </c>
      <c r="D120" s="61">
        <f t="shared" si="30"/>
        <v>370.0125</v>
      </c>
      <c r="E120" s="61">
        <f t="shared" si="31"/>
        <v>333.01125</v>
      </c>
      <c r="F120" s="63"/>
      <c r="G120" s="61">
        <f t="shared" si="26"/>
        <v>283.67625000000004</v>
      </c>
      <c r="H120" s="63"/>
      <c r="I120" s="61">
        <f t="shared" si="27"/>
        <v>246.67499999999998</v>
      </c>
      <c r="J120" s="56"/>
    </row>
    <row r="121" spans="1:10" ht="12.75">
      <c r="A121" s="63"/>
      <c r="B121" s="69">
        <v>0.07</v>
      </c>
      <c r="C121" s="59" t="s">
        <v>27</v>
      </c>
      <c r="D121" s="61">
        <f t="shared" si="30"/>
        <v>345.345</v>
      </c>
      <c r="E121" s="61">
        <f t="shared" si="31"/>
        <v>310.81050000000005</v>
      </c>
      <c r="F121" s="63"/>
      <c r="G121" s="61">
        <f t="shared" si="26"/>
        <v>264.76450000000006</v>
      </c>
      <c r="H121" s="63"/>
      <c r="I121" s="61">
        <f t="shared" si="27"/>
        <v>230.23000000000002</v>
      </c>
      <c r="J121" s="56"/>
    </row>
    <row r="122" spans="1:10" ht="12.75">
      <c r="A122" s="63"/>
      <c r="B122" s="69">
        <v>0.065</v>
      </c>
      <c r="C122" s="59" t="s">
        <v>29</v>
      </c>
      <c r="D122" s="61">
        <f t="shared" si="30"/>
        <v>320.6775</v>
      </c>
      <c r="E122" s="61">
        <f t="shared" si="31"/>
        <v>288.60975</v>
      </c>
      <c r="F122" s="63"/>
      <c r="G122" s="61">
        <f t="shared" si="26"/>
        <v>245.85275000000004</v>
      </c>
      <c r="H122" s="63"/>
      <c r="I122" s="61">
        <f t="shared" si="27"/>
        <v>213.785</v>
      </c>
      <c r="J122" s="56"/>
    </row>
    <row r="123" spans="1:10" ht="12.75">
      <c r="A123" s="63"/>
      <c r="B123" s="60">
        <v>0.06</v>
      </c>
      <c r="C123" s="59" t="s">
        <v>31</v>
      </c>
      <c r="D123" s="61">
        <f t="shared" si="30"/>
        <v>296.01</v>
      </c>
      <c r="E123" s="61">
        <f t="shared" si="31"/>
        <v>266.40900000000005</v>
      </c>
      <c r="F123" s="63"/>
      <c r="G123" s="61">
        <f t="shared" si="26"/>
        <v>226.941</v>
      </c>
      <c r="H123" s="63"/>
      <c r="I123" s="61">
        <f t="shared" si="27"/>
        <v>197.34</v>
      </c>
      <c r="J123" s="56"/>
    </row>
    <row r="124" spans="1:10" ht="12.75">
      <c r="A124" s="63"/>
      <c r="B124" s="68">
        <v>0.055</v>
      </c>
      <c r="C124" s="59" t="s">
        <v>32</v>
      </c>
      <c r="D124" s="61">
        <f t="shared" si="30"/>
        <v>271.34250000000003</v>
      </c>
      <c r="E124" s="61">
        <f t="shared" si="31"/>
        <v>244.20825000000002</v>
      </c>
      <c r="F124" s="63"/>
      <c r="G124" s="61">
        <f t="shared" si="26"/>
        <v>208.02925000000002</v>
      </c>
      <c r="H124" s="63"/>
      <c r="I124" s="61">
        <f t="shared" si="27"/>
        <v>180.895</v>
      </c>
      <c r="J124" s="56"/>
    </row>
    <row r="125" spans="1:10" ht="12.75">
      <c r="A125" s="63"/>
      <c r="B125" s="70">
        <v>0.05</v>
      </c>
      <c r="C125" s="59" t="s">
        <v>33</v>
      </c>
      <c r="D125" s="61">
        <f t="shared" si="30"/>
        <v>246.675</v>
      </c>
      <c r="E125" s="61">
        <f t="shared" si="31"/>
        <v>222.00750000000005</v>
      </c>
      <c r="F125" s="63"/>
      <c r="G125" s="61">
        <f t="shared" si="26"/>
        <v>189.11750000000004</v>
      </c>
      <c r="H125" s="63"/>
      <c r="I125" s="61">
        <f t="shared" si="27"/>
        <v>164.45000000000002</v>
      </c>
      <c r="J125" s="56"/>
    </row>
    <row r="126" spans="1:10" ht="12.75">
      <c r="A126" s="63"/>
      <c r="B126" s="69">
        <v>0.045</v>
      </c>
      <c r="C126" s="59" t="s">
        <v>34</v>
      </c>
      <c r="D126" s="61">
        <f t="shared" si="30"/>
        <v>222.0075</v>
      </c>
      <c r="E126" s="61">
        <f t="shared" si="31"/>
        <v>199.80675000000002</v>
      </c>
      <c r="F126" s="63"/>
      <c r="G126" s="61">
        <f t="shared" si="26"/>
        <v>170.20575000000002</v>
      </c>
      <c r="H126" s="63"/>
      <c r="I126" s="61">
        <f t="shared" si="27"/>
        <v>148.005</v>
      </c>
      <c r="J126" s="56"/>
    </row>
    <row r="127" spans="1:10" ht="12.75">
      <c r="A127" s="63"/>
      <c r="B127" s="60">
        <v>0.04</v>
      </c>
      <c r="C127" s="59" t="s">
        <v>35</v>
      </c>
      <c r="D127" s="61">
        <f t="shared" si="30"/>
        <v>197.34</v>
      </c>
      <c r="E127" s="61">
        <f t="shared" si="31"/>
        <v>177.60600000000002</v>
      </c>
      <c r="F127" s="63"/>
      <c r="G127" s="61">
        <f t="shared" si="26"/>
        <v>151.294</v>
      </c>
      <c r="H127" s="63"/>
      <c r="I127" s="61">
        <f t="shared" si="27"/>
        <v>131.56</v>
      </c>
      <c r="J127" s="56"/>
    </row>
    <row r="128" spans="1:10" ht="12.75">
      <c r="A128" s="63"/>
      <c r="B128" s="69">
        <v>0.037</v>
      </c>
      <c r="C128" s="59" t="s">
        <v>36</v>
      </c>
      <c r="D128" s="66">
        <f t="shared" si="30"/>
        <v>182.5395</v>
      </c>
      <c r="E128" s="61">
        <f t="shared" si="31"/>
        <v>164.28555</v>
      </c>
      <c r="F128" s="63"/>
      <c r="G128" s="61">
        <f t="shared" si="26"/>
        <v>139.94695000000002</v>
      </c>
      <c r="H128" s="63"/>
      <c r="I128" s="61">
        <f t="shared" si="27"/>
        <v>121.693</v>
      </c>
      <c r="J128" s="56"/>
    </row>
    <row r="129" spans="1:10" ht="12.75">
      <c r="A129" s="63"/>
      <c r="B129" s="69">
        <v>0.033</v>
      </c>
      <c r="C129" s="59" t="s">
        <v>44</v>
      </c>
      <c r="D129" s="61">
        <f t="shared" si="30"/>
        <v>162.8055</v>
      </c>
      <c r="E129" s="61">
        <f t="shared" si="31"/>
        <v>146.52495000000002</v>
      </c>
      <c r="F129" s="63"/>
      <c r="G129" s="61">
        <f t="shared" si="26"/>
        <v>124.81755000000001</v>
      </c>
      <c r="H129" s="63"/>
      <c r="I129" s="61">
        <f t="shared" si="27"/>
        <v>108.537</v>
      </c>
      <c r="J129" s="56"/>
    </row>
    <row r="130" spans="1:10" ht="12.75">
      <c r="A130" s="63"/>
      <c r="B130" s="69">
        <v>0.03</v>
      </c>
      <c r="C130" s="59" t="s">
        <v>45</v>
      </c>
      <c r="D130" s="61">
        <f t="shared" si="30"/>
        <v>148.005</v>
      </c>
      <c r="E130" s="61">
        <f t="shared" si="31"/>
        <v>133.20450000000002</v>
      </c>
      <c r="F130" s="63"/>
      <c r="G130" s="61">
        <f t="shared" si="26"/>
        <v>113.4705</v>
      </c>
      <c r="H130" s="63"/>
      <c r="I130" s="61">
        <f t="shared" si="27"/>
        <v>98.67</v>
      </c>
      <c r="J130" s="56"/>
    </row>
    <row r="131" spans="1:10" ht="12.75">
      <c r="A131" s="63"/>
      <c r="B131" s="69">
        <v>0.027</v>
      </c>
      <c r="C131" s="59" t="s">
        <v>46</v>
      </c>
      <c r="D131" s="66">
        <f t="shared" si="30"/>
        <v>133.2045</v>
      </c>
      <c r="E131" s="61">
        <f t="shared" si="31"/>
        <v>119.88405000000002</v>
      </c>
      <c r="F131" s="63"/>
      <c r="G131" s="61">
        <f t="shared" si="26"/>
        <v>102.12345</v>
      </c>
      <c r="H131" s="63"/>
      <c r="I131" s="61">
        <f t="shared" si="27"/>
        <v>88.803</v>
      </c>
      <c r="J131" s="56"/>
    </row>
    <row r="132" spans="1:10" ht="12.75">
      <c r="A132" s="63"/>
      <c r="B132" s="69">
        <v>0.023</v>
      </c>
      <c r="C132" s="59" t="s">
        <v>48</v>
      </c>
      <c r="D132" s="66">
        <f>SUM($G$3*B132)</f>
        <v>113.4705</v>
      </c>
      <c r="E132" s="61">
        <f>SUM($G$4*B132)</f>
        <v>102.12345</v>
      </c>
      <c r="F132" s="63"/>
      <c r="G132" s="61">
        <f t="shared" si="26"/>
        <v>86.99405</v>
      </c>
      <c r="H132" s="63"/>
      <c r="I132" s="61">
        <f t="shared" si="27"/>
        <v>75.647</v>
      </c>
      <c r="J132" s="56"/>
    </row>
    <row r="133" spans="1:10" ht="12.75">
      <c r="A133" s="63"/>
      <c r="B133" s="69">
        <v>0.022</v>
      </c>
      <c r="C133" s="59" t="s">
        <v>49</v>
      </c>
      <c r="D133" s="66">
        <f>SUM($G$3*B133)</f>
        <v>108.53699999999999</v>
      </c>
      <c r="E133" s="61">
        <f>SUM($G$4*B133)</f>
        <v>97.6833</v>
      </c>
      <c r="F133" s="63"/>
      <c r="G133" s="61">
        <f t="shared" si="26"/>
        <v>83.21170000000001</v>
      </c>
      <c r="H133" s="63"/>
      <c r="I133" s="61">
        <f t="shared" si="27"/>
        <v>72.35799999999999</v>
      </c>
      <c r="J133" s="56"/>
    </row>
    <row r="134" spans="1:10" ht="12.75">
      <c r="A134" s="63"/>
      <c r="B134" s="69">
        <v>0.018</v>
      </c>
      <c r="C134" s="59" t="s">
        <v>50</v>
      </c>
      <c r="D134" s="66">
        <f>SUM($G$3*B134)</f>
        <v>88.803</v>
      </c>
      <c r="E134" s="61">
        <f>SUM($G$4*B134)</f>
        <v>79.9227</v>
      </c>
      <c r="F134" s="63"/>
      <c r="G134" s="61">
        <f t="shared" si="26"/>
        <v>68.0823</v>
      </c>
      <c r="H134" s="63"/>
      <c r="I134" s="61">
        <f t="shared" si="27"/>
        <v>59.202</v>
      </c>
      <c r="J134" s="56"/>
    </row>
    <row r="135" spans="1:10" ht="12.75">
      <c r="A135" s="63"/>
      <c r="B135" s="69">
        <v>0.016</v>
      </c>
      <c r="C135" s="59" t="s">
        <v>51</v>
      </c>
      <c r="D135" s="66">
        <f>SUM($G$3*B135)</f>
        <v>78.936</v>
      </c>
      <c r="E135" s="61">
        <f>SUM($G$4*B135)</f>
        <v>71.04240000000001</v>
      </c>
      <c r="F135" s="63"/>
      <c r="G135" s="61">
        <f t="shared" si="26"/>
        <v>60.51760000000001</v>
      </c>
      <c r="H135" s="63"/>
      <c r="I135" s="61">
        <f t="shared" si="27"/>
        <v>52.624</v>
      </c>
      <c r="J135" s="56"/>
    </row>
    <row r="136" spans="1:10" ht="12.75">
      <c r="A136" s="63"/>
      <c r="B136" s="69">
        <v>0.014</v>
      </c>
      <c r="C136" s="59" t="s">
        <v>52</v>
      </c>
      <c r="D136" s="66">
        <f>SUM($G$3*B136)</f>
        <v>69.069</v>
      </c>
      <c r="E136" s="61">
        <f>SUM($G$4*B136)</f>
        <v>62.16210000000001</v>
      </c>
      <c r="F136" s="63"/>
      <c r="G136" s="61">
        <f t="shared" si="26"/>
        <v>52.95290000000001</v>
      </c>
      <c r="H136" s="63"/>
      <c r="I136" s="61">
        <f t="shared" si="27"/>
        <v>46.046</v>
      </c>
      <c r="J136" s="58" t="b">
        <f>IF(I136&gt;=$D$4,TRUE)</f>
        <v>0</v>
      </c>
    </row>
  </sheetData>
  <sheetProtection selectLockedCells="1"/>
  <conditionalFormatting sqref="A117:I136">
    <cfRule type="expression" priority="1" dxfId="0" stopIfTrue="1">
      <formula>$J$136</formula>
    </cfRule>
  </conditionalFormatting>
  <conditionalFormatting sqref="A101:I115">
    <cfRule type="expression" priority="2" dxfId="0" stopIfTrue="1">
      <formula>$J$115</formula>
    </cfRule>
  </conditionalFormatting>
  <conditionalFormatting sqref="A88:I99">
    <cfRule type="expression" priority="3" dxfId="0" stopIfTrue="1">
      <formula>$J$99</formula>
    </cfRule>
  </conditionalFormatting>
  <conditionalFormatting sqref="A76:I86">
    <cfRule type="expression" priority="4" dxfId="0" stopIfTrue="1">
      <formula>$J$86</formula>
    </cfRule>
  </conditionalFormatting>
  <conditionalFormatting sqref="A65:I74">
    <cfRule type="expression" priority="5" dxfId="0" stopIfTrue="1">
      <formula>$J$74</formula>
    </cfRule>
  </conditionalFormatting>
  <conditionalFormatting sqref="A55:I63">
    <cfRule type="expression" priority="6" dxfId="0" stopIfTrue="1">
      <formula>$J$63</formula>
    </cfRule>
  </conditionalFormatting>
  <conditionalFormatting sqref="A46:I53">
    <cfRule type="expression" priority="7" dxfId="0" stopIfTrue="1">
      <formula>$J$53</formula>
    </cfRule>
  </conditionalFormatting>
  <conditionalFormatting sqref="A38:I44">
    <cfRule type="expression" priority="8" dxfId="0" stopIfTrue="1">
      <formula>$J$44</formula>
    </cfRule>
  </conditionalFormatting>
  <conditionalFormatting sqref="A31:I36">
    <cfRule type="expression" priority="9" dxfId="0" stopIfTrue="1">
      <formula>$J$36</formula>
    </cfRule>
  </conditionalFormatting>
  <conditionalFormatting sqref="A25:I29">
    <cfRule type="expression" priority="10" dxfId="0" stopIfTrue="1">
      <formula>$J$29</formula>
    </cfRule>
  </conditionalFormatting>
  <conditionalFormatting sqref="A20:I23">
    <cfRule type="expression" priority="11" dxfId="0" stopIfTrue="1">
      <formula>$J$23</formula>
    </cfRule>
  </conditionalFormatting>
  <conditionalFormatting sqref="A16:I18">
    <cfRule type="expression" priority="12" dxfId="0" stopIfTrue="1">
      <formula>$J$18</formula>
    </cfRule>
  </conditionalFormatting>
  <conditionalFormatting sqref="A13:I14">
    <cfRule type="expression" priority="13" dxfId="0" stopIfTrue="1">
      <formula>$J$14</formula>
    </cfRule>
  </conditionalFormatting>
  <hyperlinks>
    <hyperlink ref="I2:L2" r:id="rId1" display="Arena Management Software"/>
  </hyperlinks>
  <printOptions/>
  <pageMargins left="0.5" right="0.32" top="0.53" bottom="0.58" header="0.5" footer="0.5"/>
  <pageSetup horizontalDpi="600" verticalDpi="600" orientation="portrait" r:id="rId4"/>
  <rowBreaks count="2" manualBreakCount="2">
    <brk id="53" max="12" man="1"/>
    <brk id="99" max="12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.K. ARENA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KENDRICK</dc:creator>
  <cp:keywords/>
  <dc:description/>
  <cp:lastModifiedBy>Jerry Kendrick</cp:lastModifiedBy>
  <cp:lastPrinted>2005-10-29T20:29:50Z</cp:lastPrinted>
  <dcterms:created xsi:type="dcterms:W3CDTF">2000-09-03T18:48:55Z</dcterms:created>
  <dcterms:modified xsi:type="dcterms:W3CDTF">2006-07-23T23:01:06Z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